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C7E2ABDB-E7E3-48E8-8B9B-67EF5DCFDB37}" xr6:coauthVersionLast="47" xr6:coauthVersionMax="47" xr10:uidLastSave="{00000000-0000-0000-0000-000000000000}"/>
  <bookViews>
    <workbookView xWindow="28680" yWindow="-120" windowWidth="29040" windowHeight="15840" activeTab="3" xr2:uid="{8B8FC935-910D-4521-AF01-23F72ABBDBDE}"/>
    <workbookView xWindow="-120" yWindow="-120" windowWidth="29040" windowHeight="15840" activeTab="3" xr2:uid="{21DA04FB-EEE8-47C2-A012-2B1273C096B1}"/>
  </bookViews>
  <sheets>
    <sheet name="설계내역서" sheetId="3" r:id="rId1"/>
    <sheet name="일위대가목록" sheetId="4" r:id="rId2"/>
    <sheet name="산출근거" sheetId="1" state="hidden" r:id="rId3"/>
    <sheet name="일위대가표" sheetId="5" r:id="rId4"/>
    <sheet name="기계경비" sheetId="2" r:id="rId5"/>
  </sheets>
  <definedNames>
    <definedName name="_xlnm.Print_Area" localSheetId="4">기계경비!$A$1:$AD$86</definedName>
    <definedName name="_xlnm.Print_Area" localSheetId="2">산출근거!$A$1:$AC$159</definedName>
    <definedName name="_xlnm.Print_Area" localSheetId="0">설계내역서!$A$1:$N$7</definedName>
    <definedName name="_xlnm.Print_Area" localSheetId="1">일위대가목록!$A$1:$I$7</definedName>
    <definedName name="_xlnm.Print_Area" localSheetId="3">일위대가표!$A$1:$M$66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5" l="1"/>
  <c r="K8" i="5"/>
  <c r="J11" i="5"/>
  <c r="J9" i="5"/>
  <c r="J8" i="5"/>
  <c r="H11" i="5"/>
  <c r="H9" i="5"/>
  <c r="L9" i="5" s="1"/>
  <c r="H8" i="5"/>
  <c r="L8" i="5" s="1"/>
  <c r="F9" i="5"/>
  <c r="F8" i="5"/>
  <c r="J7" i="5"/>
  <c r="H7" i="5"/>
  <c r="F7" i="5"/>
  <c r="K7" i="5"/>
  <c r="B5" i="3"/>
  <c r="B4" i="4" s="1"/>
  <c r="A4" i="4"/>
  <c r="E5" i="3"/>
  <c r="D4" i="4" s="1"/>
  <c r="C5" i="3"/>
  <c r="C4" i="4" s="1"/>
  <c r="K6" i="5"/>
  <c r="L7" i="5" l="1"/>
  <c r="V28" i="5" l="1"/>
  <c r="V27" i="5"/>
  <c r="O46" i="5"/>
  <c r="AB5" i="2"/>
  <c r="AC5" i="2" s="1"/>
  <c r="E81" i="1" l="1"/>
  <c r="Q80" i="1"/>
  <c r="K80" i="1"/>
  <c r="H80" i="1"/>
  <c r="L77" i="1"/>
  <c r="N80" i="1" s="1"/>
  <c r="AB73" i="1"/>
  <c r="Z73" i="1"/>
  <c r="AA69" i="1"/>
  <c r="AA73" i="1" s="1"/>
  <c r="O6" i="3"/>
  <c r="O5" i="3"/>
  <c r="O2" i="3"/>
  <c r="T80" i="1" l="1"/>
  <c r="AC69" i="1"/>
  <c r="AC73" i="1" s="1"/>
  <c r="I88" i="1" l="1"/>
  <c r="I85" i="1"/>
  <c r="I91" i="1"/>
  <c r="AB16" i="1"/>
  <c r="Z16" i="1"/>
  <c r="AA8" i="2"/>
  <c r="AA4" i="2" s="1"/>
  <c r="G10" i="5" s="1"/>
  <c r="H10" i="5" s="1"/>
  <c r="E11" i="5" s="1"/>
  <c r="Z6" i="2"/>
  <c r="L20" i="1"/>
  <c r="N23" i="1" s="1"/>
  <c r="Q23" i="1"/>
  <c r="K23" i="1"/>
  <c r="H23" i="1"/>
  <c r="E24" i="1"/>
  <c r="AA12" i="1"/>
  <c r="AA16" i="1" s="1"/>
  <c r="F11" i="5" l="1"/>
  <c r="L11" i="5" s="1"/>
  <c r="K11" i="5"/>
  <c r="H6" i="5"/>
  <c r="F4" i="4" s="1"/>
  <c r="J5" i="3" s="1"/>
  <c r="AC12" i="1"/>
  <c r="AC16" i="1" s="1"/>
  <c r="AC6" i="2"/>
  <c r="AB4" i="2"/>
  <c r="I10" i="5" s="1"/>
  <c r="J10" i="5" s="1"/>
  <c r="J7" i="2"/>
  <c r="Z7" i="2" s="1"/>
  <c r="Z4" i="2" s="1"/>
  <c r="E10" i="5" s="1"/>
  <c r="K10" i="5" s="1"/>
  <c r="E88" i="1"/>
  <c r="O88" i="1" s="1"/>
  <c r="AA88" i="1" s="1"/>
  <c r="AA94" i="1" s="1"/>
  <c r="AA118" i="1" s="1"/>
  <c r="AA63" i="1" s="1"/>
  <c r="E31" i="1"/>
  <c r="AC8" i="2"/>
  <c r="T23" i="1"/>
  <c r="I34" i="1" s="1"/>
  <c r="F10" i="5" l="1"/>
  <c r="AC7" i="2"/>
  <c r="AC4" i="2" s="1"/>
  <c r="AC88" i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F6" i="5" l="1"/>
  <c r="E4" i="4" s="1"/>
  <c r="H5" i="3" s="1"/>
  <c r="L10" i="5"/>
  <c r="L6" i="5" s="1"/>
  <c r="J6" i="5"/>
  <c r="G4" i="4" s="1"/>
  <c r="L5" i="3" s="1"/>
  <c r="AA37" i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F5" i="3" l="1"/>
  <c r="AC37" i="1"/>
  <c r="AC61" i="1" s="1"/>
  <c r="AC6" i="1" s="1"/>
  <c r="Z37" i="1"/>
  <c r="Z61" i="1" s="1"/>
  <c r="Z6" i="1" s="1"/>
  <c r="AC94" i="1"/>
  <c r="AC118" i="1" s="1"/>
  <c r="AC63" i="1" s="1"/>
  <c r="I5" i="3" l="1"/>
  <c r="M5" i="3" l="1"/>
  <c r="H4" i="4" l="1"/>
  <c r="K5" i="3"/>
  <c r="G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4" authorId="0" shapeId="0" xr:uid="{00000000-0006-0000-0000-000001000000}">
      <text>
        <r>
          <rPr>
            <sz val="9"/>
            <color rgb="FF000000"/>
            <rFont val="굴림체"/>
            <family val="3"/>
            <charset val="129"/>
          </rPr>
          <t>주의) 현재행 아래 내용을 수정 또는 삭제하지 마십시요.</t>
        </r>
      </text>
    </comment>
  </commentList>
</comments>
</file>

<file path=xl/sharedStrings.xml><?xml version="1.0" encoding="utf-8"?>
<sst xmlns="http://schemas.openxmlformats.org/spreadsheetml/2006/main" count="186" uniqueCount="93">
  <si>
    <t>단 가 산 출</t>
    <phoneticPr fontId="3" type="noConversion"/>
  </si>
  <si>
    <t>산 출 근 거</t>
    <phoneticPr fontId="3" type="noConversion"/>
  </si>
  <si>
    <t>재료비</t>
  </si>
  <si>
    <t>재료비</t>
    <phoneticPr fontId="3" type="noConversion"/>
  </si>
  <si>
    <t>노무비</t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</si>
  <si>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</si>
  <si>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</si>
  <si>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</si>
  <si>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</si>
  <si>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</si>
  <si>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</si>
  <si>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</si>
  <si>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</si>
  <si>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</si>
  <si>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</si>
  <si>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</si>
  <si>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</si>
  <si>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</si>
  <si>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</si>
  <si>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</si>
  <si>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</si>
  <si>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</si>
  <si>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</si>
  <si>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</si>
  <si>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</si>
  <si>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</si>
  <si>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</si>
  <si>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</si>
  <si>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</si>
  <si>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</si>
  <si>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</si>
  <si>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</si>
  <si>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</si>
  <si>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</si>
  <si>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</si>
  <si>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</si>
  <si>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</si>
  <si>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</si>
  <si>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</si>
  <si>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</si>
  <si>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</si>
  <si>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</si>
  <si>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</si>
  <si>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</si>
  <si>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</si>
  <si>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</si>
  <si>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</si>
  <si>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</si>
  <si>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</si>
  <si>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</si>
  <si>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</si>
  <si>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노무비</t>
    <phoneticPr fontId="3" type="noConversion"/>
  </si>
  <si>
    <t>총 계</t>
    <phoneticPr fontId="3" type="noConversion"/>
  </si>
  <si>
    <t>설 계 내 역 서</t>
  </si>
  <si>
    <t>STmate</t>
  </si>
  <si>
    <t>공   종</t>
  </si>
  <si>
    <t>명      칭</t>
  </si>
  <si>
    <t>규      격</t>
  </si>
  <si>
    <t>수   량</t>
  </si>
  <si>
    <t>단위</t>
  </si>
  <si>
    <t>노 무 비</t>
  </si>
  <si>
    <t>재 료 비</t>
  </si>
  <si>
    <t>비  고</t>
  </si>
  <si>
    <t>단   가</t>
  </si>
  <si>
    <t>금    액</t>
  </si>
  <si>
    <t>_x0007_`COD|D00801_x0005_`QTY1|1_x0005_`EXI|0_x0005_`IPR|0_x0005_`BLA|F_x0005_`</t>
  </si>
  <si>
    <t>일위대가 목록표</t>
  </si>
  <si>
    <t>일 위 대 가 표</t>
  </si>
  <si>
    <t>2호표</t>
    <phoneticPr fontId="3" type="noConversion"/>
  </si>
  <si>
    <t>합    계</t>
    <phoneticPr fontId="3" type="noConversion"/>
  </si>
  <si>
    <t>재 료 비</t>
    <phoneticPr fontId="3" type="noConversion"/>
  </si>
  <si>
    <t>노 무 비</t>
    <phoneticPr fontId="3" type="noConversion"/>
  </si>
  <si>
    <t>수  량</t>
    <phoneticPr fontId="3" type="noConversion"/>
  </si>
  <si>
    <t>손료</t>
    <phoneticPr fontId="3" type="noConversion"/>
  </si>
  <si>
    <t>1일시공량</t>
    <phoneticPr fontId="3" type="noConversion"/>
  </si>
  <si>
    <t>수량</t>
    <phoneticPr fontId="3" type="noConversion"/>
  </si>
  <si>
    <t>hr</t>
    <phoneticPr fontId="3" type="noConversion"/>
  </si>
  <si>
    <t xml:space="preserve"> 제    1 호표</t>
    <phoneticPr fontId="3" type="noConversion"/>
  </si>
  <si>
    <t>`</t>
    <phoneticPr fontId="3" type="noConversion"/>
  </si>
  <si>
    <t>보통인부</t>
    <phoneticPr fontId="3" type="noConversion"/>
  </si>
  <si>
    <t>1호표</t>
    <phoneticPr fontId="3" type="noConversion"/>
  </si>
  <si>
    <t>호표</t>
    <phoneticPr fontId="3" type="noConversion"/>
  </si>
  <si>
    <t>1.크레인(타이어)</t>
    <phoneticPr fontId="3" type="noConversion"/>
  </si>
  <si>
    <t>본</t>
    <phoneticPr fontId="3" type="noConversion"/>
  </si>
  <si>
    <t>철공공</t>
    <phoneticPr fontId="3" type="noConversion"/>
  </si>
  <si>
    <t>용접공</t>
    <phoneticPr fontId="3" type="noConversion"/>
  </si>
  <si>
    <t>크레인</t>
    <phoneticPr fontId="3" type="noConversion"/>
  </si>
  <si>
    <t>공구손료 및 경장비</t>
    <phoneticPr fontId="3" type="noConversion"/>
  </si>
  <si>
    <t>%</t>
    <phoneticPr fontId="3" type="noConversion"/>
  </si>
  <si>
    <t>10TON</t>
    <phoneticPr fontId="3" type="noConversion"/>
  </si>
  <si>
    <t>버팀보 설치</t>
    <phoneticPr fontId="3" type="noConversion"/>
  </si>
  <si>
    <t>10 TON</t>
    <phoneticPr fontId="3" type="noConversion"/>
  </si>
  <si>
    <t>H=300~500 ,5M 이하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</si>
</sst>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.##"/>
    <numFmt numFmtId="177" formatCode="#,##0.#######"/>
    <numFmt numFmtId="178" formatCode="0.#######;\-0.#######;#"/>
    <numFmt numFmtId="179" formatCode="#,##0_);[Red]\(#,##0\)"/>
    <numFmt numFmtId="180" formatCode="0.000"/>
    <numFmt numFmtId="181" formatCode="#,##0_ ;[Red]\-#,##0\ 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11"/>
      <color theme="1"/>
      <name val="맑은 고딕"/>
      <family val="3"/>
      <charset val="129"/>
      <scheme val="minor"/>
    </font>
    <font>
      <b/>
      <u/>
      <sz val="15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u/>
      <sz val="15"/>
      <color rgb="FF000000"/>
      <name val="굴림체"/>
      <family val="3"/>
      <charset val="129"/>
    </font>
    <font>
      <sz val="11"/>
      <color theme="1"/>
      <name val="맑은 고딕"/>
      <family val="2"/>
      <charset val="129"/>
    </font>
    <font>
      <u/>
      <sz val="9"/>
      <color rgb="FFC0C0C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C0C0C0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2"/>
      <charset val="129"/>
    </font>
    <font>
      <b/>
      <sz val="10"/>
      <color rgb="FFC0C0C0"/>
      <name val="맑은 고딕"/>
      <family val="3"/>
      <charset val="129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u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9"/>
      <color theme="1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11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11" fillId="2" borderId="25" xfId="0" applyNumberFormat="1" applyFont="1" applyFill="1" applyBorder="1" applyAlignment="1">
      <alignment horizontal="right" vertical="center"/>
    </xf>
    <xf numFmtId="3" fontId="11" fillId="2" borderId="24" xfId="0" applyNumberFormat="1" applyFont="1" applyFill="1" applyBorder="1" applyAlignment="1">
      <alignment horizontal="left" vertical="center"/>
    </xf>
    <xf numFmtId="3" fontId="11" fillId="2" borderId="25" xfId="0" applyNumberFormat="1" applyFont="1" applyFill="1" applyBorder="1" applyAlignment="1">
      <alignment horizontal="left" vertical="center"/>
    </xf>
    <xf numFmtId="176" fontId="11" fillId="2" borderId="25" xfId="0" applyNumberFormat="1" applyFont="1" applyFill="1" applyBorder="1">
      <alignment vertical="center"/>
    </xf>
    <xf numFmtId="3" fontId="11" fillId="2" borderId="26" xfId="0" applyNumberFormat="1" applyFont="1" applyFill="1" applyBorder="1" applyAlignment="1">
      <alignment horizontal="left" vertical="center"/>
    </xf>
    <xf numFmtId="3" fontId="11" fillId="2" borderId="27" xfId="0" applyNumberFormat="1" applyFont="1" applyFill="1" applyBorder="1">
      <alignment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3" fontId="11" fillId="2" borderId="32" xfId="0" applyNumberFormat="1" applyFont="1" applyFill="1" applyBorder="1">
      <alignment vertical="center"/>
    </xf>
    <xf numFmtId="0" fontId="0" fillId="2" borderId="0" xfId="0" applyFill="1" applyAlignment="1">
      <alignment shrinkToFit="1"/>
    </xf>
    <xf numFmtId="49" fontId="14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>
      <alignment vertical="center"/>
    </xf>
    <xf numFmtId="3" fontId="11" fillId="2" borderId="0" xfId="0" applyNumberFormat="1" applyFont="1" applyFill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10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>
      <alignment vertical="center"/>
    </xf>
    <xf numFmtId="3" fontId="10" fillId="2" borderId="28" xfId="0" applyNumberFormat="1" applyFont="1" applyFill="1" applyBorder="1">
      <alignment vertical="center"/>
    </xf>
    <xf numFmtId="3" fontId="10" fillId="2" borderId="32" xfId="0" applyNumberFormat="1" applyFont="1" applyFill="1" applyBorder="1">
      <alignment vertical="center"/>
    </xf>
    <xf numFmtId="3" fontId="10" fillId="2" borderId="27" xfId="0" applyNumberFormat="1" applyFont="1" applyFill="1" applyBorder="1">
      <alignment vertical="center"/>
    </xf>
    <xf numFmtId="0" fontId="2" fillId="2" borderId="0" xfId="0" applyFont="1" applyFill="1" applyAlignment="1">
      <alignment shrinkToFit="1"/>
    </xf>
    <xf numFmtId="176" fontId="11" fillId="2" borderId="28" xfId="0" applyNumberFormat="1" applyFont="1" applyFill="1" applyBorder="1">
      <alignment vertical="center"/>
    </xf>
    <xf numFmtId="41" fontId="26" fillId="2" borderId="1" xfId="1" applyFont="1" applyFill="1" applyBorder="1" applyAlignment="1">
      <alignment horizontal="right" vertical="center" shrinkToFit="1"/>
    </xf>
    <xf numFmtId="0" fontId="27" fillId="2" borderId="1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left" vertical="center" shrinkToFit="1"/>
    </xf>
    <xf numFmtId="0" fontId="26" fillId="2" borderId="0" xfId="0" applyFont="1" applyFill="1" applyAlignment="1">
      <alignment shrinkToFit="1"/>
    </xf>
    <xf numFmtId="0" fontId="27" fillId="2" borderId="0" xfId="0" applyFont="1" applyFill="1" applyAlignment="1">
      <alignment shrinkToFit="1"/>
    </xf>
    <xf numFmtId="41" fontId="26" fillId="2" borderId="1" xfId="1" applyFont="1" applyFill="1" applyBorder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21" fillId="2" borderId="37" xfId="0" applyFont="1" applyFill="1" applyBorder="1" applyAlignment="1">
      <alignment horizontal="center" vertical="center" shrinkToFit="1"/>
    </xf>
    <xf numFmtId="41" fontId="21" fillId="2" borderId="37" xfId="1" applyFont="1" applyFill="1" applyBorder="1" applyAlignment="1">
      <alignment vertical="center" shrinkToFit="1"/>
    </xf>
    <xf numFmtId="41" fontId="20" fillId="2" borderId="37" xfId="1" applyFont="1" applyFill="1" applyBorder="1" applyAlignment="1">
      <alignment horizontal="center" vertical="center" shrinkToFit="1"/>
    </xf>
    <xf numFmtId="49" fontId="14" fillId="2" borderId="37" xfId="0" applyNumberFormat="1" applyFont="1" applyFill="1" applyBorder="1" applyAlignment="1">
      <alignment horizontal="left" vertical="center" shrinkToFit="1"/>
    </xf>
    <xf numFmtId="49" fontId="14" fillId="2" borderId="37" xfId="0" applyNumberFormat="1" applyFont="1" applyFill="1" applyBorder="1" applyAlignment="1">
      <alignment horizontal="center" vertical="center" shrinkToFit="1"/>
    </xf>
    <xf numFmtId="41" fontId="14" fillId="2" borderId="37" xfId="1" applyFont="1" applyFill="1" applyBorder="1" applyAlignment="1">
      <alignment horizontal="right" vertical="center" shrinkToFit="1"/>
    </xf>
    <xf numFmtId="41" fontId="14" fillId="2" borderId="37" xfId="1" applyFont="1" applyFill="1" applyBorder="1" applyAlignment="1">
      <alignment horizontal="center" vertical="center" shrinkToFit="1"/>
    </xf>
    <xf numFmtId="49" fontId="14" fillId="2" borderId="38" xfId="0" applyNumberFormat="1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center" vertical="center" shrinkToFit="1"/>
    </xf>
    <xf numFmtId="41" fontId="14" fillId="2" borderId="38" xfId="1" applyFont="1" applyFill="1" applyBorder="1" applyAlignment="1">
      <alignment horizontal="right" vertical="center" shrinkToFit="1"/>
    </xf>
    <xf numFmtId="41" fontId="14" fillId="2" borderId="38" xfId="1" applyFont="1" applyFill="1" applyBorder="1" applyAlignment="1">
      <alignment horizontal="center" vertical="center" shrinkToFit="1"/>
    </xf>
    <xf numFmtId="41" fontId="17" fillId="2" borderId="0" xfId="1" applyFont="1" applyFill="1" applyAlignment="1">
      <alignment horizontal="center" vertical="center"/>
    </xf>
    <xf numFmtId="41" fontId="16" fillId="2" borderId="0" xfId="1" applyFont="1" applyFill="1" applyAlignment="1">
      <alignment shrinkToFit="1"/>
    </xf>
    <xf numFmtId="41" fontId="18" fillId="2" borderId="0" xfId="1" applyFont="1" applyFill="1" applyAlignment="1">
      <alignment horizontal="left" vertical="center"/>
    </xf>
    <xf numFmtId="41" fontId="24" fillId="2" borderId="0" xfId="1" applyFont="1" applyFill="1" applyAlignment="1">
      <alignment shrinkToFit="1"/>
    </xf>
    <xf numFmtId="41" fontId="19" fillId="2" borderId="0" xfId="1" applyFont="1" applyFill="1" applyAlignment="1">
      <alignment horizontal="left" vertical="center" shrinkToFit="1"/>
    </xf>
    <xf numFmtId="41" fontId="23" fillId="2" borderId="1" xfId="1" applyFont="1" applyFill="1" applyBorder="1" applyAlignment="1">
      <alignment horizontal="center" vertical="center" shrinkToFit="1"/>
    </xf>
    <xf numFmtId="41" fontId="25" fillId="2" borderId="0" xfId="1" applyFont="1" applyFill="1" applyAlignment="1">
      <alignment shrinkToFit="1"/>
    </xf>
    <xf numFmtId="179" fontId="18" fillId="2" borderId="1" xfId="1" applyNumberFormat="1" applyFont="1" applyFill="1" applyBorder="1" applyAlignment="1">
      <alignment horizontal="left" vertical="center" shrinkToFit="1"/>
    </xf>
    <xf numFmtId="179" fontId="18" fillId="2" borderId="1" xfId="1" applyNumberFormat="1" applyFont="1" applyFill="1" applyBorder="1" applyAlignment="1">
      <alignment horizontal="left" vertical="center" indent="1" shrinkToFit="1"/>
    </xf>
    <xf numFmtId="179" fontId="18" fillId="2" borderId="1" xfId="1" applyNumberFormat="1" applyFont="1" applyFill="1" applyBorder="1" applyAlignment="1">
      <alignment horizontal="center" vertical="center" shrinkToFit="1"/>
    </xf>
    <xf numFmtId="41" fontId="18" fillId="2" borderId="1" xfId="1" applyFont="1" applyFill="1" applyBorder="1" applyAlignment="1">
      <alignment horizontal="center" vertical="center" shrinkToFit="1"/>
    </xf>
    <xf numFmtId="179" fontId="18" fillId="2" borderId="1" xfId="1" applyNumberFormat="1" applyFont="1" applyFill="1" applyBorder="1" applyAlignment="1">
      <alignment horizontal="right" vertical="center" shrinkToFit="1"/>
    </xf>
    <xf numFmtId="3" fontId="18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center" vertical="center"/>
    </xf>
    <xf numFmtId="3" fontId="18" fillId="2" borderId="25" xfId="0" applyNumberFormat="1" applyFont="1" applyFill="1" applyBorder="1" applyAlignment="1">
      <alignment horizontal="center" vertical="center"/>
    </xf>
    <xf numFmtId="3" fontId="11" fillId="2" borderId="25" xfId="0" applyNumberFormat="1" applyFont="1" applyFill="1" applyBorder="1" applyAlignment="1">
      <alignment horizontal="center" vertical="center"/>
    </xf>
    <xf numFmtId="41" fontId="26" fillId="2" borderId="1" xfId="1" applyFont="1" applyFill="1" applyBorder="1" applyAlignment="1">
      <alignment horizontal="left" vertical="center" shrinkToFit="1"/>
    </xf>
    <xf numFmtId="41" fontId="26" fillId="2" borderId="1" xfId="1" applyFont="1" applyFill="1" applyBorder="1" applyAlignment="1">
      <alignment horizontal="center" vertical="center" shrinkToFit="1"/>
    </xf>
    <xf numFmtId="3" fontId="10" fillId="2" borderId="24" xfId="0" applyNumberFormat="1" applyFont="1" applyFill="1" applyBorder="1" applyAlignment="1">
      <alignment horizontal="left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left" vertical="center" shrinkToFit="1"/>
    </xf>
    <xf numFmtId="0" fontId="14" fillId="2" borderId="37" xfId="0" applyFont="1" applyFill="1" applyBorder="1" applyAlignment="1">
      <alignment horizontal="left" vertical="center" shrinkToFit="1"/>
    </xf>
    <xf numFmtId="0" fontId="14" fillId="2" borderId="37" xfId="1" applyNumberFormat="1" applyFont="1" applyFill="1" applyBorder="1" applyAlignment="1">
      <alignment horizontal="right" vertical="center" shrinkToFit="1"/>
    </xf>
    <xf numFmtId="0" fontId="14" fillId="2" borderId="37" xfId="1" applyNumberFormat="1" applyFont="1" applyFill="1" applyBorder="1" applyAlignment="1">
      <alignment horizontal="center" vertical="center" shrinkToFit="1"/>
    </xf>
    <xf numFmtId="3" fontId="14" fillId="2" borderId="37" xfId="0" applyNumberFormat="1" applyFont="1" applyFill="1" applyBorder="1" applyAlignment="1">
      <alignment horizontal="left" vertical="center" shrinkToFit="1"/>
    </xf>
    <xf numFmtId="3" fontId="14" fillId="2" borderId="37" xfId="0" applyNumberFormat="1" applyFont="1" applyFill="1" applyBorder="1" applyAlignment="1">
      <alignment horizontal="center" vertical="center" shrinkToFit="1"/>
    </xf>
    <xf numFmtId="180" fontId="14" fillId="2" borderId="37" xfId="0" applyNumberFormat="1" applyFont="1" applyFill="1" applyBorder="1" applyAlignment="1">
      <alignment horizontal="center" vertical="center" shrinkToFit="1"/>
    </xf>
    <xf numFmtId="3" fontId="10" fillId="2" borderId="25" xfId="0" applyNumberFormat="1" applyFont="1" applyFill="1" applyBorder="1" applyAlignment="1">
      <alignment horizontal="left" vertical="center"/>
    </xf>
    <xf numFmtId="3" fontId="11" fillId="2" borderId="39" xfId="0" applyNumberFormat="1" applyFont="1" applyFill="1" applyBorder="1" applyAlignment="1">
      <alignment horizontal="left" vertical="center"/>
    </xf>
    <xf numFmtId="3" fontId="11" fillId="2" borderId="40" xfId="0" applyNumberFormat="1" applyFont="1" applyFill="1" applyBorder="1" applyAlignment="1">
      <alignment horizontal="left" vertical="center"/>
    </xf>
    <xf numFmtId="176" fontId="11" fillId="2" borderId="41" xfId="0" applyNumberFormat="1" applyFont="1" applyFill="1" applyBorder="1">
      <alignment vertical="center"/>
    </xf>
    <xf numFmtId="3" fontId="11" fillId="2" borderId="42" xfId="0" applyNumberFormat="1" applyFont="1" applyFill="1" applyBorder="1">
      <alignment vertical="center"/>
    </xf>
    <xf numFmtId="3" fontId="11" fillId="2" borderId="43" xfId="0" applyNumberFormat="1" applyFont="1" applyFill="1" applyBorder="1">
      <alignment vertical="center"/>
    </xf>
    <xf numFmtId="176" fontId="11" fillId="2" borderId="40" xfId="0" applyNumberFormat="1" applyFont="1" applyFill="1" applyBorder="1">
      <alignment vertical="center"/>
    </xf>
    <xf numFmtId="3" fontId="11" fillId="2" borderId="40" xfId="0" applyNumberFormat="1" applyFont="1" applyFill="1" applyBorder="1" applyAlignment="1">
      <alignment horizontal="right" vertical="center"/>
    </xf>
    <xf numFmtId="3" fontId="11" fillId="2" borderId="44" xfId="0" applyNumberFormat="1" applyFont="1" applyFill="1" applyBorder="1" applyAlignment="1">
      <alignment horizontal="left" vertical="center"/>
    </xf>
    <xf numFmtId="49" fontId="20" fillId="2" borderId="9" xfId="0" applyNumberFormat="1" applyFont="1" applyFill="1" applyBorder="1" applyAlignment="1">
      <alignment horizontal="center" vertical="center" shrinkToFit="1"/>
    </xf>
    <xf numFmtId="0" fontId="20" fillId="2" borderId="45" xfId="0" applyFont="1" applyFill="1" applyBorder="1" applyAlignment="1">
      <alignment horizontal="left" vertical="center" shrinkToFit="1"/>
    </xf>
    <xf numFmtId="0" fontId="20" fillId="2" borderId="45" xfId="0" applyFont="1" applyFill="1" applyBorder="1" applyAlignment="1">
      <alignment horizontal="center" vertical="center" shrinkToFit="1"/>
    </xf>
    <xf numFmtId="0" fontId="21" fillId="2" borderId="45" xfId="0" applyFont="1" applyFill="1" applyBorder="1" applyAlignment="1">
      <alignment horizontal="center" vertical="center" shrinkToFit="1"/>
    </xf>
    <xf numFmtId="41" fontId="21" fillId="2" borderId="45" xfId="1" applyFont="1" applyFill="1" applyBorder="1" applyAlignment="1">
      <alignment vertical="center" shrinkToFit="1"/>
    </xf>
    <xf numFmtId="41" fontId="20" fillId="2" borderId="45" xfId="1" applyFont="1" applyFill="1" applyBorder="1" applyAlignment="1">
      <alignment horizontal="center" vertical="center" shrinkToFit="1"/>
    </xf>
    <xf numFmtId="0" fontId="26" fillId="2" borderId="1" xfId="1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Alignment="1">
      <alignment horizontal="left" vertical="center" shrinkToFit="1"/>
    </xf>
    <xf numFmtId="49" fontId="14" fillId="2" borderId="0" xfId="0" applyNumberFormat="1" applyFont="1" applyFill="1" applyAlignment="1">
      <alignment horizontal="center" vertical="center" shrinkToFit="1"/>
    </xf>
    <xf numFmtId="41" fontId="14" fillId="2" borderId="0" xfId="1" applyFont="1" applyFill="1" applyBorder="1" applyAlignment="1">
      <alignment horizontal="right" vertical="center" shrinkToFit="1"/>
    </xf>
    <xf numFmtId="41" fontId="14" fillId="2" borderId="0" xfId="1" applyFont="1" applyFill="1" applyBorder="1" applyAlignment="1">
      <alignment horizontal="center" vertical="center" shrinkToFit="1"/>
    </xf>
    <xf numFmtId="49" fontId="20" fillId="2" borderId="0" xfId="0" applyNumberFormat="1" applyFont="1" applyFill="1" applyAlignment="1">
      <alignment horizontal="left" vertical="center" shrinkToFit="1"/>
    </xf>
    <xf numFmtId="0" fontId="21" fillId="2" borderId="0" xfId="0" applyFont="1" applyFill="1" applyAlignment="1">
      <alignment shrinkToFit="1"/>
    </xf>
    <xf numFmtId="41" fontId="21" fillId="2" borderId="0" xfId="1" applyFont="1" applyFill="1" applyBorder="1" applyAlignment="1">
      <alignment vertical="center" shrinkToFit="1"/>
    </xf>
    <xf numFmtId="41" fontId="22" fillId="2" borderId="0" xfId="1" applyFont="1" applyFill="1" applyBorder="1" applyAlignment="1">
      <alignment vertical="center" shrinkToFit="1"/>
    </xf>
    <xf numFmtId="49" fontId="20" fillId="2" borderId="0" xfId="0" applyNumberFormat="1" applyFont="1" applyFill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41" fontId="20" fillId="2" borderId="0" xfId="1" applyFont="1" applyFill="1" applyBorder="1" applyAlignment="1">
      <alignment horizontal="center" vertical="center" shrinkToFit="1"/>
    </xf>
    <xf numFmtId="0" fontId="20" fillId="2" borderId="36" xfId="0" applyFont="1" applyFill="1" applyBorder="1" applyAlignment="1">
      <alignment horizontal="left" vertical="center" shrinkToFit="1"/>
    </xf>
    <xf numFmtId="181" fontId="0" fillId="2" borderId="0" xfId="1" applyNumberFormat="1" applyFont="1" applyFill="1" applyAlignment="1">
      <alignment horizontal="center" vertical="center"/>
    </xf>
    <xf numFmtId="0" fontId="22" fillId="2" borderId="37" xfId="0" applyFont="1" applyFill="1" applyBorder="1" applyAlignment="1">
      <alignment horizontal="center" vertical="center" shrinkToFit="1"/>
    </xf>
    <xf numFmtId="41" fontId="22" fillId="2" borderId="37" xfId="1" applyFont="1" applyFill="1" applyBorder="1" applyAlignment="1">
      <alignment vertical="center" shrinkToFit="1"/>
    </xf>
    <xf numFmtId="0" fontId="2" fillId="2" borderId="36" xfId="0" applyFont="1" applyFill="1" applyBorder="1" applyAlignment="1"/>
    <xf numFmtId="41" fontId="20" fillId="2" borderId="36" xfId="1" applyFont="1" applyFill="1" applyBorder="1" applyAlignment="1">
      <alignment horizontal="center" vertical="center" shrinkToFit="1"/>
    </xf>
    <xf numFmtId="41" fontId="2" fillId="2" borderId="36" xfId="1" applyFont="1" applyFill="1" applyBorder="1" applyAlignment="1"/>
    <xf numFmtId="0" fontId="0" fillId="2" borderId="0" xfId="0" applyFill="1" applyAlignment="1">
      <alignment horizontal="center" shrinkToFit="1"/>
    </xf>
    <xf numFmtId="0" fontId="2" fillId="2" borderId="36" xfId="0" applyFont="1" applyFill="1" applyBorder="1" applyAlignment="1">
      <alignment horizontal="center"/>
    </xf>
    <xf numFmtId="178" fontId="14" fillId="2" borderId="37" xfId="0" applyNumberFormat="1" applyFont="1" applyFill="1" applyBorder="1" applyAlignment="1">
      <alignment horizontal="center" vertical="center" shrinkToFit="1"/>
    </xf>
    <xf numFmtId="178" fontId="14" fillId="2" borderId="38" xfId="0" applyNumberFormat="1" applyFont="1" applyFill="1" applyBorder="1" applyAlignment="1">
      <alignment horizontal="center" vertical="center" shrinkToFit="1"/>
    </xf>
    <xf numFmtId="178" fontId="14" fillId="2" borderId="0" xfId="0" applyNumberFormat="1" applyFont="1" applyFill="1" applyAlignment="1">
      <alignment horizontal="center" vertical="center" shrinkToFit="1"/>
    </xf>
    <xf numFmtId="0" fontId="21" fillId="2" borderId="0" xfId="0" applyFont="1" applyFill="1" applyAlignment="1">
      <alignment horizontal="center" shrinkToFit="1"/>
    </xf>
    <xf numFmtId="0" fontId="0" fillId="2" borderId="0" xfId="0" applyFill="1" applyAlignment="1">
      <alignment horizontal="center" vertical="center"/>
    </xf>
    <xf numFmtId="2" fontId="22" fillId="2" borderId="37" xfId="0" applyNumberFormat="1" applyFont="1" applyFill="1" applyBorder="1" applyAlignment="1">
      <alignment horizontal="center" vertical="center" shrinkToFit="1"/>
    </xf>
    <xf numFmtId="41" fontId="20" fillId="2" borderId="45" xfId="1" applyFont="1" applyFill="1" applyBorder="1" applyAlignment="1">
      <alignment vertical="center" shrinkToFit="1"/>
    </xf>
    <xf numFmtId="41" fontId="14" fillId="2" borderId="37" xfId="1" applyFont="1" applyFill="1" applyBorder="1" applyAlignment="1">
      <alignment vertical="center" shrinkToFit="1"/>
    </xf>
    <xf numFmtId="0" fontId="2" fillId="2" borderId="45" xfId="0" applyFont="1" applyFill="1" applyBorder="1" applyAlignment="1">
      <alignment horizontal="center" vertical="center"/>
    </xf>
    <xf numFmtId="41" fontId="2" fillId="2" borderId="45" xfId="1" applyFont="1" applyFill="1" applyBorder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30" fillId="2" borderId="36" xfId="0" applyFont="1" applyFill="1" applyBorder="1" applyAlignment="1"/>
    <xf numFmtId="41" fontId="20" fillId="4" borderId="45" xfId="1" applyFont="1" applyFill="1" applyBorder="1" applyAlignment="1">
      <alignment vertical="center" shrinkToFit="1"/>
    </xf>
    <xf numFmtId="0" fontId="30" fillId="2" borderId="37" xfId="0" applyFont="1" applyFill="1" applyBorder="1" applyAlignment="1">
      <alignment horizontal="center" vertical="center"/>
    </xf>
    <xf numFmtId="41" fontId="23" fillId="2" borderId="1" xfId="1" applyFont="1" applyFill="1" applyBorder="1" applyAlignment="1">
      <alignment horizontal="center" vertical="center" shrinkToFit="1"/>
    </xf>
    <xf numFmtId="41" fontId="24" fillId="2" borderId="1" xfId="1" applyFont="1" applyFill="1" applyBorder="1" applyAlignment="1"/>
    <xf numFmtId="41" fontId="15" fillId="2" borderId="0" xfId="1" applyFont="1" applyFill="1" applyAlignment="1">
      <alignment horizontal="center" vertical="center" shrinkToFit="1"/>
    </xf>
    <xf numFmtId="41" fontId="16" fillId="2" borderId="0" xfId="1" applyFont="1" applyFill="1" applyAlignment="1"/>
    <xf numFmtId="0" fontId="28" fillId="2" borderId="0" xfId="0" applyFont="1" applyFill="1" applyAlignment="1">
      <alignment horizontal="center" vertical="center" shrinkToFit="1"/>
    </xf>
    <xf numFmtId="0" fontId="29" fillId="2" borderId="0" xfId="0" applyFont="1" applyFill="1" applyAlignment="1">
      <alignment shrinkToFit="1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/>
    <xf numFmtId="49" fontId="20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11" fillId="2" borderId="28" xfId="0" applyNumberFormat="1" applyFont="1" applyFill="1" applyBorder="1">
      <alignment vertical="center"/>
    </xf>
    <xf numFmtId="3" fontId="11" fillId="2" borderId="32" xfId="0" applyNumberFormat="1" applyFont="1" applyFill="1" applyBorder="1">
      <alignment vertical="center"/>
    </xf>
    <xf numFmtId="177" fontId="11" fillId="2" borderId="28" xfId="0" applyNumberFormat="1" applyFont="1" applyFill="1" applyBorder="1">
      <alignment vertical="center"/>
    </xf>
    <xf numFmtId="176" fontId="11" fillId="2" borderId="28" xfId="0" applyNumberFormat="1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181" fontId="0" fillId="0" borderId="0" xfId="1" applyNumberFormat="1" applyFont="1" applyFill="1" applyAlignment="1">
      <alignment horizontal="center" vertical="center"/>
    </xf>
    <xf numFmtId="0" fontId="31" fillId="2" borderId="37" xfId="0" applyFont="1" applyFill="1" applyBorder="1" applyAlignment="1">
      <alignment horizontal="center" vertical="center" shrinkToFit="1"/>
    </xf>
    <xf numFmtId="0" fontId="32" fillId="2" borderId="0" xfId="0" applyFont="1" applyFill="1" applyAlignment="1">
      <alignment vertical="center" shrinkToFit="1"/>
    </xf>
    <xf numFmtId="41" fontId="31" fillId="2" borderId="37" xfId="1" applyFont="1" applyFill="1" applyBorder="1" applyAlignment="1">
      <alignment horizontal="right" vertical="center" shrinkToFit="1"/>
    </xf>
    <xf numFmtId="41" fontId="32" fillId="2" borderId="0" xfId="1" applyFont="1" applyFill="1" applyAlignment="1">
      <alignment vertical="center" shrinkToFit="1"/>
    </xf>
  </cellXfs>
  <cellStyles count="2">
    <cellStyle name="쉼표 [0]" xfId="1" builtinId="6"/>
    <cellStyle name="표준" xfId="0" builtinId="0"/>
  </cellStyles>
  <dxfs count="3">
    <dxf>
      <numFmt numFmtId="182" formatCode="#,###"/>
    </dxf>
    <dxf>
      <numFmt numFmtId="182" formatCode="#,###"/>
    </dxf>
    <dxf>
      <numFmt numFmtId="182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429724</xdr:colOff>
      <xdr:row>12</xdr:row>
      <xdr:rowOff>122290</xdr:rowOff>
    </xdr:from>
    <xdr:to>
      <xdr:col>12</xdr:col>
      <xdr:colOff>683558</xdr:colOff>
      <xdr:row>41</xdr:row>
      <xdr:rowOff>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D9B587A-56F3-5C13-3A08-C5E73088E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1159" y="3261399"/>
          <a:ext cx="6051660" cy="7323775"/>
        </a:xfrm>
        <a:prstGeom prst="rect">
          <a:avLst/>
        </a:prstGeom>
      </xdr:spPr>
    </xdr:pic>
    <xdr:clientData/>
  </xdr:twoCellAnchor>
  <xdr:twoCellAnchor>
    <xdr:from>
      <xdr:col>9</xdr:col>
      <xdr:colOff>304239</xdr:colOff>
      <xdr:row>28</xdr:row>
      <xdr:rowOff>138539</xdr:rowOff>
    </xdr:from>
    <xdr:to>
      <xdr:col>9</xdr:col>
      <xdr:colOff>799125</xdr:colOff>
      <xdr:row>31</xdr:row>
      <xdr:rowOff>8285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13E95F16-EB6A-4390-8804-24B6617B1277}"/>
            </a:ext>
          </a:extLst>
        </xdr:cNvPr>
        <xdr:cNvSpPr/>
      </xdr:nvSpPr>
      <xdr:spPr>
        <a:xfrm>
          <a:off x="10425587" y="7385822"/>
          <a:ext cx="494886" cy="64002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565558</xdr:colOff>
      <xdr:row>28</xdr:row>
      <xdr:rowOff>151935</xdr:rowOff>
    </xdr:from>
    <xdr:to>
      <xdr:col>6</xdr:col>
      <xdr:colOff>455544</xdr:colOff>
      <xdr:row>31</xdr:row>
      <xdr:rowOff>46187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D7160CF9-64CA-4884-A61F-CE232EDECBCE}"/>
            </a:ext>
          </a:extLst>
        </xdr:cNvPr>
        <xdr:cNvSpPr/>
      </xdr:nvSpPr>
      <xdr:spPr>
        <a:xfrm>
          <a:off x="7406993" y="7399218"/>
          <a:ext cx="767942" cy="664534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304800</xdr:colOff>
      <xdr:row>14</xdr:row>
      <xdr:rowOff>66674</xdr:rowOff>
    </xdr:from>
    <xdr:to>
      <xdr:col>4</xdr:col>
      <xdr:colOff>714375</xdr:colOff>
      <xdr:row>48</xdr:row>
      <xdr:rowOff>209549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06A2639-8DB6-18C9-387C-F5E2AE9D8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3724274"/>
          <a:ext cx="6486525" cy="8886825"/>
        </a:xfrm>
        <a:prstGeom prst="rect">
          <a:avLst/>
        </a:prstGeom>
      </xdr:spPr>
    </xdr:pic>
    <xdr:clientData/>
  </xdr:twoCellAnchor>
  <xdr:twoCellAnchor>
    <xdr:from>
      <xdr:col>0</xdr:col>
      <xdr:colOff>485774</xdr:colOff>
      <xdr:row>27</xdr:row>
      <xdr:rowOff>28575</xdr:rowOff>
    </xdr:from>
    <xdr:to>
      <xdr:col>1</xdr:col>
      <xdr:colOff>866774</xdr:colOff>
      <xdr:row>28</xdr:row>
      <xdr:rowOff>247650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5FAEE222-E721-4F5C-AC3F-680A8B865D92}"/>
            </a:ext>
          </a:extLst>
        </xdr:cNvPr>
        <xdr:cNvSpPr/>
      </xdr:nvSpPr>
      <xdr:spPr>
        <a:xfrm>
          <a:off x="485774" y="7029450"/>
          <a:ext cx="3381375" cy="47625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438149</xdr:colOff>
      <xdr:row>18</xdr:row>
      <xdr:rowOff>171450</xdr:rowOff>
    </xdr:from>
    <xdr:to>
      <xdr:col>1</xdr:col>
      <xdr:colOff>819149</xdr:colOff>
      <xdr:row>19</xdr:row>
      <xdr:rowOff>161925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ACA40EAB-EF01-439F-B9A3-231F5F229BB7}"/>
            </a:ext>
          </a:extLst>
        </xdr:cNvPr>
        <xdr:cNvSpPr/>
      </xdr:nvSpPr>
      <xdr:spPr>
        <a:xfrm>
          <a:off x="438149" y="4857750"/>
          <a:ext cx="3381375" cy="24765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201166</xdr:colOff>
      <xdr:row>29</xdr:row>
      <xdr:rowOff>193878</xdr:rowOff>
    </xdr:from>
    <xdr:to>
      <xdr:col>3</xdr:col>
      <xdr:colOff>118416</xdr:colOff>
      <xdr:row>47</xdr:row>
      <xdr:rowOff>76054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302B21AD-CD5F-C9DF-6D65-F5B8C4AB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54" y="7213070"/>
          <a:ext cx="3419520" cy="3911984"/>
        </a:xfrm>
        <a:prstGeom prst="rect">
          <a:avLst/>
        </a:prstGeom>
      </xdr:spPr>
    </xdr:pic>
    <xdr:clientData/>
  </xdr:twoCellAnchor>
  <xdr:twoCellAnchor>
    <xdr:from>
      <xdr:col>7</xdr:col>
      <xdr:colOff>4955</xdr:colOff>
      <xdr:row>25</xdr:row>
      <xdr:rowOff>177457</xdr:rowOff>
    </xdr:from>
    <xdr:to>
      <xdr:col>28</xdr:col>
      <xdr:colOff>408034</xdr:colOff>
      <xdr:row>48</xdr:row>
      <xdr:rowOff>88934</xdr:rowOff>
    </xdr:to>
    <xdr:grpSp>
      <xdr:nvGrpSpPr>
        <xdr:cNvPr id="23" name="그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pSpPr/>
      </xdr:nvGrpSpPr>
      <xdr:grpSpPr>
        <a:xfrm>
          <a:off x="4163298" y="6175486"/>
          <a:ext cx="4659393" cy="5093077"/>
          <a:chOff x="7198309" y="3404616"/>
          <a:chExt cx="4269448" cy="5503361"/>
        </a:xfrm>
      </xdr:grpSpPr>
      <xdr:pic>
        <xdr:nvPicPr>
          <xdr:cNvPr id="10" name="그림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98309" y="3404616"/>
            <a:ext cx="4269448" cy="5503361"/>
          </a:xfrm>
          <a:prstGeom prst="rect">
            <a:avLst/>
          </a:prstGeom>
        </xdr:spPr>
      </xdr:pic>
      <xdr:sp macro="" textlink="">
        <xdr:nvSpPr>
          <xdr:cNvPr id="12" name="직사각형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/>
        </xdr:nvSpPr>
        <xdr:spPr>
          <a:xfrm>
            <a:off x="7453769" y="5701743"/>
            <a:ext cx="535925" cy="1067038"/>
          </a:xfrm>
          <a:prstGeom prst="rect">
            <a:avLst/>
          </a:prstGeom>
          <a:no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</xdr:grpSp>
    <xdr:clientData/>
  </xdr:twoCellAnchor>
  <xdr:twoCellAnchor>
    <xdr:from>
      <xdr:col>1</xdr:col>
      <xdr:colOff>224833</xdr:colOff>
      <xdr:row>41</xdr:row>
      <xdr:rowOff>157778</xdr:rowOff>
    </xdr:from>
    <xdr:to>
      <xdr:col>2</xdr:col>
      <xdr:colOff>248386</xdr:colOff>
      <xdr:row>42</xdr:row>
      <xdr:rowOff>101589</xdr:rowOff>
    </xdr:to>
    <xdr:sp macro="" textlink="">
      <xdr:nvSpPr>
        <xdr:cNvPr id="20" name="직사각형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76121" y="9931893"/>
          <a:ext cx="1950534" cy="156292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39413</xdr:colOff>
      <xdr:row>27</xdr:row>
      <xdr:rowOff>72259</xdr:rowOff>
    </xdr:from>
    <xdr:to>
      <xdr:col>1</xdr:col>
      <xdr:colOff>1707930</xdr:colOff>
      <xdr:row>29</xdr:row>
      <xdr:rowOff>59121</xdr:rowOff>
    </xdr:to>
    <xdr:sp macro="" textlink="">
      <xdr:nvSpPr>
        <xdr:cNvPr id="36" name="직사각형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39413" y="6470431"/>
          <a:ext cx="1714500" cy="45982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유대 및 노임 적용자료</a:t>
          </a:r>
        </a:p>
      </xdr:txBody>
    </xdr:sp>
    <xdr:clientData/>
  </xdr:twoCellAnchor>
  <xdr:twoCellAnchor>
    <xdr:from>
      <xdr:col>14</xdr:col>
      <xdr:colOff>5568</xdr:colOff>
      <xdr:row>36</xdr:row>
      <xdr:rowOff>39577</xdr:rowOff>
    </xdr:from>
    <xdr:to>
      <xdr:col>22</xdr:col>
      <xdr:colOff>21980</xdr:colOff>
      <xdr:row>36</xdr:row>
      <xdr:rowOff>168518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075799" y="8751289"/>
          <a:ext cx="1012873" cy="128941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524474</xdr:colOff>
      <xdr:row>63</xdr:row>
      <xdr:rowOff>42515</xdr:rowOff>
    </xdr:from>
    <xdr:to>
      <xdr:col>29</xdr:col>
      <xdr:colOff>622016</xdr:colOff>
      <xdr:row>63</xdr:row>
      <xdr:rowOff>146539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EA76710B-E337-4A67-8720-11395B66C687}"/>
            </a:ext>
          </a:extLst>
        </xdr:cNvPr>
        <xdr:cNvSpPr/>
      </xdr:nvSpPr>
      <xdr:spPr>
        <a:xfrm>
          <a:off x="8283686" y="14491207"/>
          <a:ext cx="1460349" cy="104024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65692</xdr:colOff>
      <xdr:row>56</xdr:row>
      <xdr:rowOff>180975</xdr:rowOff>
    </xdr:from>
    <xdr:to>
      <xdr:col>2</xdr:col>
      <xdr:colOff>1200150</xdr:colOff>
      <xdr:row>85</xdr:row>
      <xdr:rowOff>47626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840116C-40A2-CB7B-BE5B-27D6EA449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317" y="12954000"/>
          <a:ext cx="3058508" cy="5943601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56</xdr:row>
      <xdr:rowOff>76643</xdr:rowOff>
    </xdr:from>
    <xdr:to>
      <xdr:col>24</xdr:col>
      <xdr:colOff>85725</xdr:colOff>
      <xdr:row>85</xdr:row>
      <xdr:rowOff>66674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FE3B3DCB-9301-25B5-A480-3AC266E49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3057" y="12954443"/>
          <a:ext cx="3166382" cy="6145902"/>
        </a:xfrm>
        <a:prstGeom prst="rect">
          <a:avLst/>
        </a:prstGeom>
      </xdr:spPr>
    </xdr:pic>
    <xdr:clientData/>
  </xdr:twoCellAnchor>
  <xdr:twoCellAnchor editAs="oneCell">
    <xdr:from>
      <xdr:col>25</xdr:col>
      <xdr:colOff>66675</xdr:colOff>
      <xdr:row>56</xdr:row>
      <xdr:rowOff>76644</xdr:rowOff>
    </xdr:from>
    <xdr:to>
      <xdr:col>29</xdr:col>
      <xdr:colOff>628651</xdr:colOff>
      <xdr:row>84</xdr:row>
      <xdr:rowOff>180976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B6F58B34-926F-D30A-08A0-4C34989EA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0" y="12849669"/>
          <a:ext cx="3238501" cy="5971732"/>
        </a:xfrm>
        <a:prstGeom prst="rect">
          <a:avLst/>
        </a:prstGeom>
      </xdr:spPr>
    </xdr:pic>
    <xdr:clientData/>
  </xdr:twoCellAnchor>
  <xdr:twoCellAnchor>
    <xdr:from>
      <xdr:col>1</xdr:col>
      <xdr:colOff>1762546</xdr:colOff>
      <xdr:row>69</xdr:row>
      <xdr:rowOff>178209</xdr:rowOff>
    </xdr:from>
    <xdr:to>
      <xdr:col>2</xdr:col>
      <xdr:colOff>1228396</xdr:colOff>
      <xdr:row>70</xdr:row>
      <xdr:rowOff>105104</xdr:rowOff>
    </xdr:to>
    <xdr:sp macro="" textlink="">
      <xdr:nvSpPr>
        <xdr:cNvPr id="26" name="직사각형 25">
          <a:extLst>
            <a:ext uri="{FF2B5EF4-FFF2-40B4-BE49-F238E27FC236}">
              <a16:creationId xmlns:a16="http://schemas.microsoft.com/office/drawing/2014/main" id="{8772709A-9619-437F-9219-5C8C32B65B0E}"/>
            </a:ext>
          </a:extLst>
        </xdr:cNvPr>
        <xdr:cNvSpPr/>
      </xdr:nvSpPr>
      <xdr:spPr>
        <a:xfrm>
          <a:off x="1808529" y="15641554"/>
          <a:ext cx="1390557" cy="137102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111670</xdr:colOff>
      <xdr:row>69</xdr:row>
      <xdr:rowOff>153995</xdr:rowOff>
    </xdr:from>
    <xdr:to>
      <xdr:col>1</xdr:col>
      <xdr:colOff>1281885</xdr:colOff>
      <xdr:row>71</xdr:row>
      <xdr:rowOff>26089</xdr:rowOff>
    </xdr:to>
    <xdr:sp macro="" textlink="">
      <xdr:nvSpPr>
        <xdr:cNvPr id="28" name="직사각형 27">
          <a:extLst>
            <a:ext uri="{FF2B5EF4-FFF2-40B4-BE49-F238E27FC236}">
              <a16:creationId xmlns:a16="http://schemas.microsoft.com/office/drawing/2014/main" id="{1E07E451-F126-4769-8129-2E201F9410C5}"/>
            </a:ext>
          </a:extLst>
        </xdr:cNvPr>
        <xdr:cNvSpPr/>
      </xdr:nvSpPr>
      <xdr:spPr>
        <a:xfrm>
          <a:off x="157653" y="15617340"/>
          <a:ext cx="1170215" cy="29250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115614</xdr:colOff>
      <xdr:row>77</xdr:row>
      <xdr:rowOff>124717</xdr:rowOff>
    </xdr:from>
    <xdr:to>
      <xdr:col>24</xdr:col>
      <xdr:colOff>72071</xdr:colOff>
      <xdr:row>78</xdr:row>
      <xdr:rowOff>57808</xdr:rowOff>
    </xdr:to>
    <xdr:sp macro="" textlink="">
      <xdr:nvSpPr>
        <xdr:cNvPr id="29" name="직사각형 28">
          <a:extLst>
            <a:ext uri="{FF2B5EF4-FFF2-40B4-BE49-F238E27FC236}">
              <a16:creationId xmlns:a16="http://schemas.microsoft.com/office/drawing/2014/main" id="{5F82420D-036F-4B54-A6D0-F05AA3B1643F}"/>
            </a:ext>
          </a:extLst>
        </xdr:cNvPr>
        <xdr:cNvSpPr/>
      </xdr:nvSpPr>
      <xdr:spPr>
        <a:xfrm>
          <a:off x="4661338" y="17269717"/>
          <a:ext cx="1703802" cy="14329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125187</xdr:colOff>
      <xdr:row>77</xdr:row>
      <xdr:rowOff>117021</xdr:rowOff>
    </xdr:from>
    <xdr:to>
      <xdr:col>10</xdr:col>
      <xdr:colOff>54430</xdr:colOff>
      <xdr:row>78</xdr:row>
      <xdr:rowOff>50112</xdr:rowOff>
    </xdr:to>
    <xdr:sp macro="" textlink="">
      <xdr:nvSpPr>
        <xdr:cNvPr id="30" name="직사각형 29">
          <a:extLst>
            <a:ext uri="{FF2B5EF4-FFF2-40B4-BE49-F238E27FC236}">
              <a16:creationId xmlns:a16="http://schemas.microsoft.com/office/drawing/2014/main" id="{2FEB8376-9C0F-4774-AB82-6E6E881E6620}"/>
            </a:ext>
          </a:extLst>
        </xdr:cNvPr>
        <xdr:cNvSpPr/>
      </xdr:nvSpPr>
      <xdr:spPr>
        <a:xfrm>
          <a:off x="3826330" y="17452521"/>
          <a:ext cx="789214" cy="145362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25</xdr:col>
      <xdr:colOff>85397</xdr:colOff>
      <xdr:row>62</xdr:row>
      <xdr:rowOff>173514</xdr:rowOff>
    </xdr:from>
    <xdr:to>
      <xdr:col>29</xdr:col>
      <xdr:colOff>440495</xdr:colOff>
      <xdr:row>63</xdr:row>
      <xdr:rowOff>137949</xdr:rowOff>
    </xdr:to>
    <xdr:sp macro="" textlink="">
      <xdr:nvSpPr>
        <xdr:cNvPr id="31" name="직사각형 30">
          <a:extLst>
            <a:ext uri="{FF2B5EF4-FFF2-40B4-BE49-F238E27FC236}">
              <a16:creationId xmlns:a16="http://schemas.microsoft.com/office/drawing/2014/main" id="{8B47D931-FEF1-4849-9179-A48567662C62}"/>
            </a:ext>
          </a:extLst>
        </xdr:cNvPr>
        <xdr:cNvSpPr/>
      </xdr:nvSpPr>
      <xdr:spPr>
        <a:xfrm>
          <a:off x="6503276" y="14165411"/>
          <a:ext cx="3028667" cy="174641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180313</xdr:colOff>
      <xdr:row>28</xdr:row>
      <xdr:rowOff>133767</xdr:rowOff>
    </xdr:from>
    <xdr:to>
      <xdr:col>43</xdr:col>
      <xdr:colOff>263769</xdr:colOff>
      <xdr:row>46</xdr:row>
      <xdr:rowOff>43962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260C83D-30F9-48C0-6EF5-47D733A9D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71659" y="6911171"/>
          <a:ext cx="9036956" cy="396931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31</xdr:col>
      <xdr:colOff>549520</xdr:colOff>
      <xdr:row>38</xdr:row>
      <xdr:rowOff>168519</xdr:rowOff>
    </xdr:from>
    <xdr:to>
      <xdr:col>34</xdr:col>
      <xdr:colOff>461596</xdr:colOff>
      <xdr:row>42</xdr:row>
      <xdr:rowOff>175845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A5DDFD7F-7408-450D-95FC-E6E9426A90F2}"/>
            </a:ext>
          </a:extLst>
        </xdr:cNvPr>
        <xdr:cNvSpPr/>
      </xdr:nvSpPr>
      <xdr:spPr>
        <a:xfrm>
          <a:off x="11129597" y="9305192"/>
          <a:ext cx="1978268" cy="85724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ma.co.kr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opLeftCell="A2" workbookViewId="0">
      <selection activeCell="E9" sqref="E9:E10"/>
    </sheetView>
    <sheetView workbookViewId="1">
      <selection sqref="A1:N1"/>
    </sheetView>
  </sheetViews>
  <sheetFormatPr defaultColWidth="9.125" defaultRowHeight="16.5" x14ac:dyDescent="0.3"/>
  <cols>
    <col min="1" max="1" width="10" style="1" customWidth="1"/>
    <col min="2" max="2" width="28.125" style="1" customWidth="1"/>
    <col min="3" max="3" width="24.25" style="1" customWidth="1"/>
    <col min="4" max="4" width="8.75" style="1" customWidth="1"/>
    <col min="5" max="5" width="5.5" style="1" customWidth="1"/>
    <col min="6" max="6" width="7.5" style="36" customWidth="1"/>
    <col min="7" max="7" width="11.5" style="36" customWidth="1"/>
    <col min="8" max="8" width="7.5" style="1" customWidth="1"/>
    <col min="9" max="9" width="11.5" style="1" customWidth="1"/>
    <col min="10" max="10" width="7.5" style="1" customWidth="1"/>
    <col min="11" max="11" width="11.5" style="1" customWidth="1"/>
    <col min="12" max="12" width="7.5" style="1" customWidth="1"/>
    <col min="13" max="13" width="11.5" style="1" customWidth="1"/>
    <col min="14" max="14" width="10" style="1" customWidth="1"/>
    <col min="15" max="15" width="0" style="1" hidden="1" customWidth="1"/>
    <col min="16" max="16384" width="9.125" style="1"/>
  </cols>
  <sheetData>
    <row r="1" spans="1:15" s="76" customFormat="1" ht="24.95" customHeight="1" x14ac:dyDescent="0.3">
      <c r="A1" s="156" t="s">
        <v>53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75" t="s">
        <v>54</v>
      </c>
    </row>
    <row r="2" spans="1:15" s="76" customFormat="1" ht="21.95" customHeight="1" x14ac:dyDescent="0.3">
      <c r="A2" s="77"/>
      <c r="F2" s="78"/>
      <c r="G2" s="78"/>
      <c r="O2" s="79" t="str">
        <f ca="1">MID(CELL("filename",$A$1),FIND("]",CELL("filename",$A$1))+1,LEN(CELL("filename",$A$1)))</f>
        <v>설계내역서</v>
      </c>
    </row>
    <row r="3" spans="1:15" s="78" customFormat="1" ht="21.95" customHeight="1" x14ac:dyDescent="0.3">
      <c r="A3" s="154" t="s">
        <v>55</v>
      </c>
      <c r="B3" s="154" t="s">
        <v>56</v>
      </c>
      <c r="C3" s="154" t="s">
        <v>57</v>
      </c>
      <c r="D3" s="154" t="s">
        <v>72</v>
      </c>
      <c r="E3" s="154" t="s">
        <v>59</v>
      </c>
      <c r="F3" s="154" t="s">
        <v>37</v>
      </c>
      <c r="G3" s="155"/>
      <c r="H3" s="154" t="s">
        <v>3</v>
      </c>
      <c r="I3" s="155"/>
      <c r="J3" s="154" t="s">
        <v>5</v>
      </c>
      <c r="K3" s="155"/>
      <c r="L3" s="154" t="s">
        <v>27</v>
      </c>
      <c r="M3" s="155"/>
      <c r="N3" s="154" t="s">
        <v>62</v>
      </c>
      <c r="O3" s="81"/>
    </row>
    <row r="4" spans="1:15" s="78" customFormat="1" ht="21.95" customHeight="1" x14ac:dyDescent="0.3">
      <c r="A4" s="155"/>
      <c r="B4" s="155"/>
      <c r="C4" s="155"/>
      <c r="D4" s="155"/>
      <c r="E4" s="155"/>
      <c r="F4" s="80" t="s">
        <v>63</v>
      </c>
      <c r="G4" s="80" t="s">
        <v>64</v>
      </c>
      <c r="H4" s="80" t="s">
        <v>63</v>
      </c>
      <c r="I4" s="80" t="s">
        <v>64</v>
      </c>
      <c r="J4" s="80" t="s">
        <v>63</v>
      </c>
      <c r="K4" s="80" t="s">
        <v>64</v>
      </c>
      <c r="L4" s="80" t="s">
        <v>63</v>
      </c>
      <c r="M4" s="80" t="s">
        <v>64</v>
      </c>
      <c r="N4" s="155"/>
      <c r="O4" s="81"/>
    </row>
    <row r="5" spans="1:15" s="76" customFormat="1" ht="21.95" customHeight="1" x14ac:dyDescent="0.3">
      <c r="A5" s="84" t="s">
        <v>80</v>
      </c>
      <c r="B5" s="84" t="str">
        <f>일위대가표!A6</f>
        <v>버팀보 설치</v>
      </c>
      <c r="C5" s="84" t="str">
        <f>일위대가표!B6</f>
        <v>H=300~500 ,5M 이하</v>
      </c>
      <c r="D5" s="84">
        <v>1</v>
      </c>
      <c r="E5" s="84" t="str">
        <f>일위대가표!D6</f>
        <v>본</v>
      </c>
      <c r="F5" s="80">
        <f>SUM(H5,J5,L5)</f>
        <v>183895</v>
      </c>
      <c r="G5" s="80">
        <f>SUM(I5,K5,M5)</f>
        <v>183895</v>
      </c>
      <c r="H5" s="85">
        <f>일위대가목록!E4</f>
        <v>6858</v>
      </c>
      <c r="I5" s="85">
        <f>TRUNC($D5*H5,0)</f>
        <v>6858</v>
      </c>
      <c r="J5" s="85">
        <f>일위대가목록!F4</f>
        <v>168307</v>
      </c>
      <c r="K5" s="85">
        <f>TRUNC($D5*J5,0)</f>
        <v>168307</v>
      </c>
      <c r="L5" s="85">
        <f>일위대가목록!G4</f>
        <v>8730</v>
      </c>
      <c r="M5" s="85">
        <f>TRUNC($D5*L5,0)</f>
        <v>8730</v>
      </c>
      <c r="N5" s="85"/>
      <c r="O5" s="79" t="e">
        <f>"_x0007_`COD|E3_x0005_`QTY1|1_x0005_`EXI|0_x0005_`END|"&amp;ROW(#REF!)&amp;"_x0005_`"</f>
        <v>#REF!</v>
      </c>
    </row>
    <row r="6" spans="1:15" s="76" customFormat="1" ht="21.95" customHeight="1" x14ac:dyDescent="0.3">
      <c r="A6" s="82"/>
      <c r="B6" s="83"/>
      <c r="C6" s="84"/>
      <c r="D6" s="84"/>
      <c r="E6" s="84"/>
      <c r="F6" s="80"/>
      <c r="G6" s="80"/>
      <c r="H6" s="85"/>
      <c r="I6" s="85"/>
      <c r="J6" s="85"/>
      <c r="K6" s="85"/>
      <c r="L6" s="85"/>
      <c r="M6" s="85"/>
      <c r="N6" s="85"/>
      <c r="O6" s="79" t="e">
        <f>"_x0007_`COD|E2_x0005_`QTY1|1_x0005_`EXI|0_x0005_`END|"&amp;ROW(#REF!)&amp;"_x0005_`"</f>
        <v>#REF!</v>
      </c>
    </row>
    <row r="7" spans="1:15" s="76" customFormat="1" ht="21.95" customHeight="1" x14ac:dyDescent="0.3">
      <c r="A7" s="82"/>
      <c r="B7" s="82"/>
      <c r="C7" s="82"/>
      <c r="D7" s="86"/>
      <c r="E7" s="84"/>
      <c r="F7" s="80"/>
      <c r="G7" s="80"/>
      <c r="H7" s="85"/>
      <c r="I7" s="85"/>
      <c r="J7" s="85"/>
      <c r="K7" s="85"/>
      <c r="L7" s="85"/>
      <c r="M7" s="85"/>
      <c r="N7" s="85"/>
      <c r="O7" s="79" t="s">
        <v>65</v>
      </c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honeticPr fontId="3" type="noConversion"/>
  <conditionalFormatting sqref="D5:D7">
    <cfRule type="expression" dxfId="2" priority="1" stopIfTrue="1">
      <formula>AND(D5&lt;&gt;0,INT(D5)=D5)</formula>
    </cfRule>
  </conditionalFormatting>
  <conditionalFormatting sqref="F5:N7">
    <cfRule type="expression" dxfId="1" priority="2" stopIfTrue="1">
      <formula>AND(F5&lt;&gt;0,INT(F5)=F5)</formula>
    </cfRule>
  </conditionalFormatting>
  <hyperlinks>
    <hyperlink ref="O1" r:id="rId1" tooltip="설계예산시스템(STmate w9.73)으로 작성 하였으며,_x000a_엑셀 인쇄품질 600 dpi에 최적화 되어 있습니다._x000a_경영정보(주) http://www.stma.co.kr_x000a_Tel) 070-4350-0040_x000a_Fax) 0505-300-3948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2" orientation="landscape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zoomScale="115" zoomScaleNormal="115" workbookViewId="0">
      <selection activeCell="B16" sqref="B16"/>
    </sheetView>
    <sheetView workbookViewId="1">
      <selection sqref="A1:I1"/>
    </sheetView>
  </sheetViews>
  <sheetFormatPr defaultColWidth="9.125" defaultRowHeight="12" x14ac:dyDescent="0.3"/>
  <cols>
    <col min="1" max="1" width="10" style="63" customWidth="1"/>
    <col min="2" max="2" width="35" style="63" customWidth="1"/>
    <col min="3" max="3" width="17.375" style="63" customWidth="1"/>
    <col min="4" max="4" width="5.5" style="63" customWidth="1"/>
    <col min="5" max="8" width="11.5" style="63" customWidth="1"/>
    <col min="9" max="9" width="10" style="63" customWidth="1"/>
    <col min="10" max="16384" width="9.125" style="63"/>
  </cols>
  <sheetData>
    <row r="1" spans="1:9" s="60" customFormat="1" ht="24.95" customHeight="1" x14ac:dyDescent="0.35">
      <c r="A1" s="158" t="s">
        <v>66</v>
      </c>
      <c r="B1" s="159"/>
      <c r="C1" s="159"/>
      <c r="D1" s="159"/>
      <c r="E1" s="159"/>
      <c r="F1" s="159"/>
      <c r="G1" s="159"/>
      <c r="H1" s="159"/>
      <c r="I1" s="159"/>
    </row>
    <row r="2" spans="1:9" s="60" customFormat="1" ht="15.75" customHeight="1" x14ac:dyDescent="0.2">
      <c r="A2" s="59"/>
    </row>
    <row r="3" spans="1:9" s="61" customFormat="1" ht="18.75" customHeight="1" x14ac:dyDescent="0.2">
      <c r="A3" s="58" t="s">
        <v>81</v>
      </c>
      <c r="B3" s="58" t="s">
        <v>56</v>
      </c>
      <c r="C3" s="58" t="s">
        <v>57</v>
      </c>
      <c r="D3" s="58" t="s">
        <v>59</v>
      </c>
      <c r="E3" s="58" t="s">
        <v>70</v>
      </c>
      <c r="F3" s="58" t="s">
        <v>71</v>
      </c>
      <c r="G3" s="58" t="s">
        <v>36</v>
      </c>
      <c r="H3" s="58" t="s">
        <v>69</v>
      </c>
      <c r="I3" s="58" t="s">
        <v>62</v>
      </c>
    </row>
    <row r="4" spans="1:9" s="60" customFormat="1" ht="18.75" customHeight="1" x14ac:dyDescent="0.2">
      <c r="A4" s="118" t="str">
        <f>설계내역서!A5</f>
        <v>1호표</v>
      </c>
      <c r="B4" s="118" t="str">
        <f>설계내역서!B5</f>
        <v>버팀보 설치</v>
      </c>
      <c r="C4" s="118" t="str">
        <f>설계내역서!C5</f>
        <v>H=300~500 ,5M 이하</v>
      </c>
      <c r="D4" s="118" t="str">
        <f>설계내역서!E5</f>
        <v>본</v>
      </c>
      <c r="E4" s="57">
        <f>일위대가표!F6</f>
        <v>6858</v>
      </c>
      <c r="F4" s="57">
        <f>일위대가표!H6</f>
        <v>168307</v>
      </c>
      <c r="G4" s="57">
        <f>일위대가표!J6</f>
        <v>8730</v>
      </c>
      <c r="H4" s="57">
        <f>SUM(E4:G4)</f>
        <v>183895</v>
      </c>
      <c r="I4" s="118"/>
    </row>
    <row r="5" spans="1:9" ht="18.75" customHeight="1" x14ac:dyDescent="0.3">
      <c r="A5" s="62"/>
      <c r="B5" s="91"/>
      <c r="C5" s="92"/>
      <c r="D5" s="92"/>
      <c r="E5" s="57"/>
      <c r="F5" s="62"/>
      <c r="G5" s="62"/>
      <c r="H5" s="57"/>
      <c r="I5" s="62"/>
    </row>
    <row r="6" spans="1:9" ht="18.75" customHeight="1" x14ac:dyDescent="0.3">
      <c r="A6" s="62"/>
      <c r="B6" s="62"/>
      <c r="C6" s="62"/>
      <c r="D6" s="62"/>
      <c r="E6" s="62"/>
      <c r="F6" s="62"/>
      <c r="G6" s="62"/>
      <c r="H6" s="62"/>
      <c r="I6" s="62"/>
    </row>
    <row r="7" spans="1:9" ht="18.75" customHeight="1" x14ac:dyDescent="0.3">
      <c r="A7" s="62"/>
      <c r="B7" s="62"/>
      <c r="C7" s="62"/>
      <c r="D7" s="62"/>
      <c r="E7" s="62"/>
      <c r="F7" s="62"/>
      <c r="G7" s="62"/>
      <c r="H7" s="62"/>
      <c r="I7" s="62"/>
    </row>
  </sheetData>
  <mergeCells count="1">
    <mergeCell ref="A1:I1"/>
  </mergeCells>
  <phoneticPr fontId="3" type="noConversion"/>
  <pageMargins left="0.7" right="0.7" top="0.75" bottom="0.75" header="0.3" footer="0.3"/>
  <pageSetup paperSize="9" scale="6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8"/>
  <sheetViews>
    <sheetView workbookViewId="0">
      <selection sqref="A1:AC2"/>
    </sheetView>
    <sheetView workbookViewId="1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</row>
    <row r="2" spans="1:29" ht="24" customHeight="1" thickBot="1" x14ac:dyDescent="0.3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</row>
    <row r="3" spans="1:29" s="2" customFormat="1" ht="26.25" x14ac:dyDescent="0.3">
      <c r="A3" s="178" t="s">
        <v>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80"/>
      <c r="Z3" s="184" t="s">
        <v>3</v>
      </c>
      <c r="AA3" s="184" t="s">
        <v>5</v>
      </c>
      <c r="AB3" s="184" t="s">
        <v>6</v>
      </c>
      <c r="AC3" s="186" t="s">
        <v>7</v>
      </c>
    </row>
    <row r="4" spans="1:29" s="2" customFormat="1" ht="27" thickBot="1" x14ac:dyDescent="0.35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3"/>
      <c r="Z4" s="185"/>
      <c r="AA4" s="185"/>
      <c r="AB4" s="185"/>
      <c r="AC4" s="187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15</v>
      </c>
      <c r="Y6" s="21"/>
      <c r="Z6" s="39">
        <f>Z61</f>
        <v>124.76084000000002</v>
      </c>
      <c r="AA6" s="39">
        <f>AA61</f>
        <v>6103.46</v>
      </c>
      <c r="AB6" s="39">
        <f>AB61</f>
        <v>602.07600000000002</v>
      </c>
      <c r="AC6" s="39">
        <f>AC61</f>
        <v>6830.29684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14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9</v>
      </c>
      <c r="G12" s="164">
        <v>0.3</v>
      </c>
      <c r="H12" s="164"/>
      <c r="I12" s="10" t="s">
        <v>11</v>
      </c>
      <c r="J12" s="10" t="s">
        <v>12</v>
      </c>
      <c r="K12" s="163">
        <v>165545</v>
      </c>
      <c r="L12" s="164"/>
      <c r="M12" s="164"/>
      <c r="N12" s="10" t="s">
        <v>12</v>
      </c>
      <c r="O12" s="173">
        <v>0.1</v>
      </c>
      <c r="P12" s="174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13</v>
      </c>
      <c r="Y16" s="21"/>
      <c r="Z16" s="37">
        <f>SUM(Z7:Z15)</f>
        <v>0</v>
      </c>
      <c r="AA16" s="37">
        <f>SUM(AA7:AA15)</f>
        <v>4966</v>
      </c>
      <c r="AB16" s="37">
        <f>SUM(AB7:AB15)</f>
        <v>0</v>
      </c>
      <c r="AC16" s="38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16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18</v>
      </c>
      <c r="C20" s="10" t="s">
        <v>17</v>
      </c>
      <c r="D20" s="164">
        <v>0.6</v>
      </c>
      <c r="E20" s="164"/>
      <c r="F20" s="10" t="s">
        <v>19</v>
      </c>
      <c r="G20" s="10" t="s">
        <v>17</v>
      </c>
      <c r="H20" s="175">
        <v>0.77</v>
      </c>
      <c r="I20" s="175"/>
      <c r="J20" s="10" t="s">
        <v>20</v>
      </c>
      <c r="K20" s="10" t="s">
        <v>17</v>
      </c>
      <c r="L20" s="164">
        <f>0.6-0.05</f>
        <v>0.54999999999999993</v>
      </c>
      <c r="M20" s="164"/>
      <c r="N20" s="10" t="s">
        <v>21</v>
      </c>
      <c r="O20" s="10" t="s">
        <v>17</v>
      </c>
      <c r="P20" s="164">
        <v>0.9</v>
      </c>
      <c r="Q20" s="164"/>
      <c r="R20" s="15" t="s">
        <v>22</v>
      </c>
      <c r="S20" s="10" t="s">
        <v>17</v>
      </c>
      <c r="T20" s="164">
        <v>18</v>
      </c>
      <c r="U20" s="164"/>
      <c r="V20" s="10" t="s">
        <v>23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169">
        <v>3600</v>
      </c>
      <c r="F23" s="169"/>
      <c r="G23" s="20" t="s">
        <v>12</v>
      </c>
      <c r="H23" s="170">
        <f>D20</f>
        <v>0.6</v>
      </c>
      <c r="I23" s="170"/>
      <c r="J23" s="20" t="s">
        <v>12</v>
      </c>
      <c r="K23" s="171">
        <f>H20</f>
        <v>0.77</v>
      </c>
      <c r="L23" s="171"/>
      <c r="M23" s="20" t="s">
        <v>12</v>
      </c>
      <c r="N23" s="170">
        <f>L20</f>
        <v>0.54999999999999993</v>
      </c>
      <c r="O23" s="170"/>
      <c r="P23" s="20" t="s">
        <v>12</v>
      </c>
      <c r="Q23" s="170">
        <f>P20</f>
        <v>0.9</v>
      </c>
      <c r="R23" s="170"/>
      <c r="S23" s="164" t="s">
        <v>24</v>
      </c>
      <c r="T23" s="172">
        <f>TRUNC((E23*H23*K23*N23*Q23)/E24,0)</f>
        <v>45</v>
      </c>
      <c r="U23" s="172"/>
      <c r="V23" s="164" t="s">
        <v>25</v>
      </c>
      <c r="W23" s="164"/>
      <c r="X23" s="164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168">
        <f>T20</f>
        <v>18</v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4"/>
      <c r="T24" s="172"/>
      <c r="U24" s="172"/>
      <c r="V24" s="164"/>
      <c r="W24" s="164"/>
      <c r="X24" s="164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26</v>
      </c>
      <c r="E28" s="163">
        <f>기계경비!$Z$4</f>
        <v>6238.0420000000004</v>
      </c>
      <c r="F28" s="164"/>
      <c r="G28" s="164"/>
      <c r="H28" s="10" t="s">
        <v>30</v>
      </c>
      <c r="I28" s="165">
        <f>T23</f>
        <v>45</v>
      </c>
      <c r="J28" s="164"/>
      <c r="K28" s="10" t="s">
        <v>28</v>
      </c>
      <c r="L28" s="166">
        <v>0.9</v>
      </c>
      <c r="M28" s="164"/>
      <c r="N28" s="10" t="s">
        <v>24</v>
      </c>
      <c r="O28" s="167">
        <f>(E28/I28)*L28</f>
        <v>124.76084000000002</v>
      </c>
      <c r="P28" s="167"/>
      <c r="Q28" s="167"/>
      <c r="Y28" s="11"/>
      <c r="Z28" s="16">
        <f>O28</f>
        <v>124.76084000000002</v>
      </c>
      <c r="AA28" s="16"/>
      <c r="AB28" s="16"/>
      <c r="AC28" s="17">
        <f>Z28+AA28+AB28</f>
        <v>124.76084000000002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51</v>
      </c>
      <c r="E31" s="163">
        <f>기계경비!$AA$4</f>
        <v>56873</v>
      </c>
      <c r="F31" s="164"/>
      <c r="G31" s="164"/>
      <c r="H31" s="10" t="s">
        <v>31</v>
      </c>
      <c r="I31" s="165">
        <f>T23</f>
        <v>45</v>
      </c>
      <c r="J31" s="164"/>
      <c r="K31" s="10" t="s">
        <v>29</v>
      </c>
      <c r="L31" s="166">
        <v>0.9</v>
      </c>
      <c r="M31" s="164"/>
      <c r="N31" s="10" t="s">
        <v>24</v>
      </c>
      <c r="O31" s="167">
        <f>(E31/I31)*L31</f>
        <v>1137.46</v>
      </c>
      <c r="P31" s="167"/>
      <c r="Q31" s="167"/>
      <c r="Y31" s="11"/>
      <c r="Z31" s="16"/>
      <c r="AA31" s="16">
        <f>O31</f>
        <v>1137.46</v>
      </c>
      <c r="AB31" s="16"/>
      <c r="AC31" s="17">
        <f>Z31+AA31+AB31</f>
        <v>1137.46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27</v>
      </c>
      <c r="E34" s="163">
        <f>기계경비!$AB$4</f>
        <v>30103.8</v>
      </c>
      <c r="F34" s="164"/>
      <c r="G34" s="164"/>
      <c r="H34" s="10" t="s">
        <v>30</v>
      </c>
      <c r="I34" s="165">
        <f>T23</f>
        <v>45</v>
      </c>
      <c r="J34" s="164"/>
      <c r="K34" s="10" t="s">
        <v>28</v>
      </c>
      <c r="L34" s="166">
        <v>0.9</v>
      </c>
      <c r="M34" s="164"/>
      <c r="N34" s="10" t="s">
        <v>24</v>
      </c>
      <c r="O34" s="167">
        <f>(E34/I34)*L34</f>
        <v>602.07600000000002</v>
      </c>
      <c r="P34" s="167"/>
      <c r="Q34" s="167"/>
      <c r="Y34" s="11"/>
      <c r="Z34" s="16"/>
      <c r="AA34" s="16"/>
      <c r="AB34" s="16">
        <f>O34</f>
        <v>602.07600000000002</v>
      </c>
      <c r="AC34" s="17">
        <f>Z34+AA34+AB34</f>
        <v>602.07600000000002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13</v>
      </c>
      <c r="Y37" s="11"/>
      <c r="Z37" s="18">
        <f>SUM(Z17:Z36)</f>
        <v>124.76084000000002</v>
      </c>
      <c r="AA37" s="18">
        <f>SUM(AA17:AA36)</f>
        <v>1137.46</v>
      </c>
      <c r="AB37" s="18">
        <f>SUM(AB17:AB36)</f>
        <v>602.07600000000002</v>
      </c>
      <c r="AC37" s="19">
        <f>SUM(AC26:AC36)</f>
        <v>1864.29684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41" customFormat="1" ht="27" customHeight="1" thickBot="1" x14ac:dyDescent="0.35">
      <c r="A61" s="160" t="s">
        <v>52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2"/>
      <c r="Z61" s="40">
        <f>SUM(Z37,Z16)</f>
        <v>124.76084000000002</v>
      </c>
      <c r="AA61" s="40">
        <f>SUM(AA37,AA16)</f>
        <v>6103.46</v>
      </c>
      <c r="AB61" s="40">
        <f>SUM(AB37,AB16)</f>
        <v>602.07600000000002</v>
      </c>
      <c r="AC61" s="40">
        <f>SUM(AC37,AC16)</f>
        <v>6830.29684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68</v>
      </c>
      <c r="C63" s="8" t="s">
        <v>15</v>
      </c>
      <c r="Y63" s="21"/>
      <c r="Z63" s="39">
        <f>Z118</f>
        <v>124.76084000000002</v>
      </c>
      <c r="AA63" s="39">
        <f>AA118</f>
        <v>6103.46</v>
      </c>
      <c r="AB63" s="39">
        <f>AB118</f>
        <v>602.07600000000002</v>
      </c>
      <c r="AC63" s="39">
        <f>AC118</f>
        <v>6830.29684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14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9</v>
      </c>
      <c r="G69" s="164">
        <v>0.3</v>
      </c>
      <c r="H69" s="164"/>
      <c r="I69" s="10" t="s">
        <v>11</v>
      </c>
      <c r="J69" s="10" t="s">
        <v>12</v>
      </c>
      <c r="K69" s="163">
        <v>165545</v>
      </c>
      <c r="L69" s="164"/>
      <c r="M69" s="164"/>
      <c r="N69" s="10" t="s">
        <v>12</v>
      </c>
      <c r="O69" s="173">
        <v>0.1</v>
      </c>
      <c r="P69" s="174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13</v>
      </c>
      <c r="Y73" s="21"/>
      <c r="Z73" s="37">
        <f>SUM(Z64:Z72)</f>
        <v>0</v>
      </c>
      <c r="AA73" s="37">
        <f>SUM(AA64:AA72)</f>
        <v>4966</v>
      </c>
      <c r="AB73" s="37">
        <f>SUM(AB64:AB72)</f>
        <v>0</v>
      </c>
      <c r="AC73" s="38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16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18</v>
      </c>
      <c r="C77" s="10" t="s">
        <v>17</v>
      </c>
      <c r="D77" s="164">
        <v>0.6</v>
      </c>
      <c r="E77" s="164"/>
      <c r="F77" s="10" t="s">
        <v>19</v>
      </c>
      <c r="G77" s="10" t="s">
        <v>17</v>
      </c>
      <c r="H77" s="175">
        <v>0.77</v>
      </c>
      <c r="I77" s="175"/>
      <c r="J77" s="10" t="s">
        <v>20</v>
      </c>
      <c r="K77" s="10" t="s">
        <v>17</v>
      </c>
      <c r="L77" s="164">
        <f>0.6-0.05</f>
        <v>0.54999999999999993</v>
      </c>
      <c r="M77" s="164"/>
      <c r="N77" s="10" t="s">
        <v>21</v>
      </c>
      <c r="O77" s="10" t="s">
        <v>17</v>
      </c>
      <c r="P77" s="164">
        <v>0.9</v>
      </c>
      <c r="Q77" s="164"/>
      <c r="R77" s="15" t="s">
        <v>22</v>
      </c>
      <c r="S77" s="10" t="s">
        <v>17</v>
      </c>
      <c r="T77" s="164">
        <v>18</v>
      </c>
      <c r="U77" s="164"/>
      <c r="V77" s="10" t="s">
        <v>23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169">
        <v>3600</v>
      </c>
      <c r="F80" s="169"/>
      <c r="G80" s="20" t="s">
        <v>12</v>
      </c>
      <c r="H80" s="170">
        <f>D77</f>
        <v>0.6</v>
      </c>
      <c r="I80" s="170"/>
      <c r="J80" s="20" t="s">
        <v>12</v>
      </c>
      <c r="K80" s="171">
        <f>H77</f>
        <v>0.77</v>
      </c>
      <c r="L80" s="171"/>
      <c r="M80" s="20" t="s">
        <v>12</v>
      </c>
      <c r="N80" s="170">
        <f>L77</f>
        <v>0.54999999999999993</v>
      </c>
      <c r="O80" s="170"/>
      <c r="P80" s="20" t="s">
        <v>12</v>
      </c>
      <c r="Q80" s="170">
        <f>P77</f>
        <v>0.9</v>
      </c>
      <c r="R80" s="170"/>
      <c r="S80" s="164" t="s">
        <v>17</v>
      </c>
      <c r="T80" s="172">
        <f>TRUNC((E80*H80*K80*N80*Q80)/E81,0)</f>
        <v>45</v>
      </c>
      <c r="U80" s="172"/>
      <c r="V80" s="164" t="s">
        <v>25</v>
      </c>
      <c r="W80" s="164"/>
      <c r="X80" s="164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168">
        <f>T77</f>
        <v>18</v>
      </c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4"/>
      <c r="T81" s="172"/>
      <c r="U81" s="172"/>
      <c r="V81" s="164"/>
      <c r="W81" s="164"/>
      <c r="X81" s="164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3</v>
      </c>
      <c r="E85" s="163">
        <f>기계경비!$Z$4</f>
        <v>6238.0420000000004</v>
      </c>
      <c r="F85" s="164"/>
      <c r="G85" s="164"/>
      <c r="H85" s="10" t="s">
        <v>30</v>
      </c>
      <c r="I85" s="165">
        <f>T80</f>
        <v>45</v>
      </c>
      <c r="J85" s="164"/>
      <c r="K85" s="10" t="s">
        <v>12</v>
      </c>
      <c r="L85" s="166">
        <v>0.9</v>
      </c>
      <c r="M85" s="164"/>
      <c r="N85" s="10" t="s">
        <v>17</v>
      </c>
      <c r="O85" s="167">
        <f>(E85/I85)*L85</f>
        <v>124.76084000000002</v>
      </c>
      <c r="P85" s="167"/>
      <c r="Q85" s="167"/>
      <c r="Y85" s="11"/>
      <c r="Z85" s="16">
        <f>O85</f>
        <v>124.76084000000002</v>
      </c>
      <c r="AA85" s="16"/>
      <c r="AB85" s="16"/>
      <c r="AC85" s="17">
        <f>Z85+AA85+AB85</f>
        <v>124.76084000000002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5</v>
      </c>
      <c r="E88" s="163">
        <f>기계경비!$AA$4</f>
        <v>56873</v>
      </c>
      <c r="F88" s="164"/>
      <c r="G88" s="164"/>
      <c r="H88" s="10" t="s">
        <v>30</v>
      </c>
      <c r="I88" s="165">
        <f>T80</f>
        <v>45</v>
      </c>
      <c r="J88" s="164"/>
      <c r="K88" s="10" t="s">
        <v>12</v>
      </c>
      <c r="L88" s="166">
        <v>0.9</v>
      </c>
      <c r="M88" s="164"/>
      <c r="N88" s="10" t="s">
        <v>17</v>
      </c>
      <c r="O88" s="167">
        <f>(E88/I88)*L88</f>
        <v>1137.46</v>
      </c>
      <c r="P88" s="167"/>
      <c r="Q88" s="167"/>
      <c r="Y88" s="11"/>
      <c r="Z88" s="16"/>
      <c r="AA88" s="16">
        <f>O88</f>
        <v>1137.46</v>
      </c>
      <c r="AB88" s="16"/>
      <c r="AC88" s="17">
        <f>Z88+AA88+AB88</f>
        <v>1137.46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27</v>
      </c>
      <c r="E91" s="163">
        <f>기계경비!$AB$4</f>
        <v>30103.8</v>
      </c>
      <c r="F91" s="164"/>
      <c r="G91" s="164"/>
      <c r="H91" s="10" t="s">
        <v>30</v>
      </c>
      <c r="I91" s="165">
        <f>T80</f>
        <v>45</v>
      </c>
      <c r="J91" s="164"/>
      <c r="K91" s="10" t="s">
        <v>12</v>
      </c>
      <c r="L91" s="166">
        <v>0.9</v>
      </c>
      <c r="M91" s="164"/>
      <c r="N91" s="10" t="s">
        <v>17</v>
      </c>
      <c r="O91" s="167">
        <f>(E91/I91)*L91</f>
        <v>602.07600000000002</v>
      </c>
      <c r="P91" s="167"/>
      <c r="Q91" s="167"/>
      <c r="Y91" s="11"/>
      <c r="Z91" s="16"/>
      <c r="AA91" s="16"/>
      <c r="AB91" s="16">
        <f>O91</f>
        <v>602.07600000000002</v>
      </c>
      <c r="AC91" s="17">
        <f>Z91+AA91+AB91</f>
        <v>602.07600000000002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13</v>
      </c>
      <c r="Y94" s="11"/>
      <c r="Z94" s="18">
        <f>SUM(Z74:Z93)</f>
        <v>124.76084000000002</v>
      </c>
      <c r="AA94" s="18">
        <f>SUM(AA74:AA93)</f>
        <v>1137.46</v>
      </c>
      <c r="AB94" s="18">
        <f>SUM(AB74:AB93)</f>
        <v>602.07600000000002</v>
      </c>
      <c r="AC94" s="19">
        <f>SUM(AC83:AC93)</f>
        <v>1864.29684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41" customFormat="1" ht="27" customHeight="1" thickBot="1" x14ac:dyDescent="0.35">
      <c r="A118" s="160" t="s">
        <v>52</v>
      </c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2"/>
      <c r="Z118" s="40">
        <f>SUM(Z94,Z73)</f>
        <v>124.76084000000002</v>
      </c>
      <c r="AA118" s="40">
        <f>SUM(AA94,AA73)</f>
        <v>6103.46</v>
      </c>
      <c r="AB118" s="40">
        <f>SUM(AB94,AB73)</f>
        <v>602.07600000000002</v>
      </c>
      <c r="AC118" s="40">
        <f>SUM(AC94,AC73)</f>
        <v>6830.29684</v>
      </c>
    </row>
  </sheetData>
  <mergeCells count="66">
    <mergeCell ref="A1:AC2"/>
    <mergeCell ref="A3:Y4"/>
    <mergeCell ref="Z3:Z4"/>
    <mergeCell ref="AA3:AA4"/>
    <mergeCell ref="AB3:AB4"/>
    <mergeCell ref="AC3:AC4"/>
    <mergeCell ref="G12:H12"/>
    <mergeCell ref="K12:M12"/>
    <mergeCell ref="O12:P12"/>
    <mergeCell ref="D20:E20"/>
    <mergeCell ref="H20:I20"/>
    <mergeCell ref="L20:M20"/>
    <mergeCell ref="P20:Q20"/>
    <mergeCell ref="T20:U20"/>
    <mergeCell ref="E23:F23"/>
    <mergeCell ref="H23:I23"/>
    <mergeCell ref="K23:L23"/>
    <mergeCell ref="N23:O23"/>
    <mergeCell ref="Q23:R23"/>
    <mergeCell ref="S23:S24"/>
    <mergeCell ref="T23:U24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G69:H69"/>
    <mergeCell ref="K69:M69"/>
    <mergeCell ref="O69:P69"/>
    <mergeCell ref="D77:E77"/>
    <mergeCell ref="H77:I77"/>
    <mergeCell ref="L77:M77"/>
    <mergeCell ref="P77:Q77"/>
    <mergeCell ref="T77:U77"/>
    <mergeCell ref="E80:F80"/>
    <mergeCell ref="H80:I80"/>
    <mergeCell ref="K80:L80"/>
    <mergeCell ref="N80:O80"/>
    <mergeCell ref="Q80:R80"/>
    <mergeCell ref="S80:S81"/>
    <mergeCell ref="T80:U81"/>
    <mergeCell ref="V80:X81"/>
    <mergeCell ref="E81:R81"/>
    <mergeCell ref="E85:G85"/>
    <mergeCell ref="I85:J85"/>
    <mergeCell ref="L85:M85"/>
    <mergeCell ref="O85:Q85"/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7"/>
  <sheetViews>
    <sheetView tabSelected="1" topLeftCell="A15" zoomScale="115" zoomScaleNormal="115" workbookViewId="0">
      <selection activeCell="B7" sqref="B7"/>
    </sheetView>
    <sheetView tabSelected="1" topLeftCell="A3" zoomScale="130" zoomScaleNormal="130" workbookViewId="1">
      <selection activeCell="B7" sqref="B7"/>
    </sheetView>
  </sheetViews>
  <sheetFormatPr defaultColWidth="9.125" defaultRowHeight="16.5" x14ac:dyDescent="0.3"/>
  <cols>
    <col min="1" max="1" width="39.375" style="1" customWidth="1"/>
    <col min="2" max="2" width="24.875" style="1" customWidth="1"/>
    <col min="3" max="3" width="10" style="143" customWidth="1"/>
    <col min="4" max="4" width="5.5" style="1" customWidth="1"/>
    <col min="5" max="5" width="10" style="1" customWidth="1"/>
    <col min="6" max="6" width="11.5" style="1" customWidth="1"/>
    <col min="7" max="7" width="10" style="1" customWidth="1"/>
    <col min="8" max="8" width="11.5" style="1" customWidth="1"/>
    <col min="9" max="9" width="10" style="1" customWidth="1"/>
    <col min="10" max="10" width="11.5" style="1" customWidth="1"/>
    <col min="11" max="11" width="10" style="1" customWidth="1"/>
    <col min="12" max="13" width="11.5" style="1" customWidth="1"/>
    <col min="14" max="16384" width="9.125" style="1"/>
  </cols>
  <sheetData>
    <row r="1" spans="1:14" s="55" customFormat="1" ht="24.95" customHeight="1" x14ac:dyDescent="0.3">
      <c r="A1" s="188" t="s">
        <v>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4" s="43" customFormat="1" ht="20.85" customHeight="1" x14ac:dyDescent="0.3">
      <c r="A2" s="44"/>
      <c r="C2" s="137"/>
    </row>
    <row r="3" spans="1:14" s="55" customFormat="1" ht="20.85" customHeight="1" x14ac:dyDescent="0.3">
      <c r="A3" s="190" t="s">
        <v>56</v>
      </c>
      <c r="B3" s="190" t="s">
        <v>57</v>
      </c>
      <c r="C3" s="190" t="s">
        <v>58</v>
      </c>
      <c r="D3" s="190" t="s">
        <v>59</v>
      </c>
      <c r="E3" s="190" t="s">
        <v>61</v>
      </c>
      <c r="F3" s="193"/>
      <c r="G3" s="190" t="s">
        <v>60</v>
      </c>
      <c r="H3" s="193"/>
      <c r="I3" s="190" t="s">
        <v>36</v>
      </c>
      <c r="J3" s="193"/>
      <c r="K3" s="190" t="s">
        <v>37</v>
      </c>
      <c r="L3" s="193"/>
      <c r="M3" s="190" t="s">
        <v>62</v>
      </c>
    </row>
    <row r="4" spans="1:14" s="55" customFormat="1" ht="20.85" customHeight="1" x14ac:dyDescent="0.3">
      <c r="A4" s="191"/>
      <c r="B4" s="191"/>
      <c r="C4" s="192"/>
      <c r="D4" s="191"/>
      <c r="E4" s="112" t="s">
        <v>63</v>
      </c>
      <c r="F4" s="112" t="s">
        <v>64</v>
      </c>
      <c r="G4" s="112" t="s">
        <v>63</v>
      </c>
      <c r="H4" s="112" t="s">
        <v>64</v>
      </c>
      <c r="I4" s="112" t="s">
        <v>63</v>
      </c>
      <c r="J4" s="112" t="s">
        <v>64</v>
      </c>
      <c r="K4" s="112" t="s">
        <v>63</v>
      </c>
      <c r="L4" s="112" t="s">
        <v>64</v>
      </c>
      <c r="M4" s="191"/>
    </row>
    <row r="5" spans="1:14" s="55" customFormat="1" ht="20.85" customHeight="1" x14ac:dyDescent="0.3">
      <c r="A5" s="130" t="s">
        <v>77</v>
      </c>
      <c r="B5" s="151"/>
      <c r="C5" s="138"/>
      <c r="D5" s="134"/>
      <c r="E5" s="135"/>
      <c r="F5" s="135"/>
      <c r="G5" s="135"/>
      <c r="H5" s="135"/>
      <c r="I5" s="135"/>
      <c r="J5" s="135"/>
      <c r="K5" s="135"/>
      <c r="L5" s="135"/>
      <c r="M5" s="136"/>
    </row>
    <row r="6" spans="1:14" s="149" customFormat="1" ht="20.25" customHeight="1" x14ac:dyDescent="0.3">
      <c r="A6" s="113" t="s">
        <v>90</v>
      </c>
      <c r="B6" s="153" t="s">
        <v>92</v>
      </c>
      <c r="C6" s="147">
        <v>1</v>
      </c>
      <c r="D6" s="147" t="s">
        <v>83</v>
      </c>
      <c r="E6" s="145"/>
      <c r="F6" s="145">
        <f>SUM(F7:F11)</f>
        <v>6858</v>
      </c>
      <c r="G6" s="145"/>
      <c r="H6" s="145">
        <f>SUM(H7:H11)</f>
        <v>168307</v>
      </c>
      <c r="I6" s="145"/>
      <c r="J6" s="145">
        <f>SUM(J7:J11)</f>
        <v>8730</v>
      </c>
      <c r="K6" s="145">
        <f>SUM(E6,G6,I6)</f>
        <v>0</v>
      </c>
      <c r="L6" s="152">
        <f>SUM(L7:L11)</f>
        <v>183895</v>
      </c>
      <c r="M6" s="148"/>
    </row>
    <row r="7" spans="1:14" s="203" customFormat="1" ht="20.85" customHeight="1" x14ac:dyDescent="0.3">
      <c r="A7" s="97" t="s">
        <v>84</v>
      </c>
      <c r="B7" s="95"/>
      <c r="C7" s="202">
        <v>0.34</v>
      </c>
      <c r="D7" s="95" t="s">
        <v>11</v>
      </c>
      <c r="E7" s="204"/>
      <c r="F7" s="204">
        <f>TRUNC($C7*E7,0)</f>
        <v>0</v>
      </c>
      <c r="G7" s="204">
        <v>247269</v>
      </c>
      <c r="H7" s="204">
        <f>TRUNC($C7*G7,0)</f>
        <v>84071</v>
      </c>
      <c r="I7" s="204"/>
      <c r="J7" s="204">
        <f>TRUNC($C7*I7,0)</f>
        <v>0</v>
      </c>
      <c r="K7" s="204">
        <f t="shared" ref="K7:K10" si="0">SUM(E7,G7,I7)</f>
        <v>247269</v>
      </c>
      <c r="L7" s="204">
        <f t="shared" ref="L7:L10" si="1">SUM(F7,H7,J7)</f>
        <v>84071</v>
      </c>
      <c r="M7" s="70"/>
      <c r="N7" s="205"/>
    </row>
    <row r="8" spans="1:14" s="203" customFormat="1" ht="20.85" customHeight="1" x14ac:dyDescent="0.3">
      <c r="A8" s="97" t="s">
        <v>85</v>
      </c>
      <c r="B8" s="95"/>
      <c r="C8" s="102">
        <v>0.17</v>
      </c>
      <c r="D8" s="95" t="s">
        <v>11</v>
      </c>
      <c r="E8" s="69"/>
      <c r="F8" s="204">
        <f t="shared" ref="F8:F9" si="2">TRUNC($C8*E8,0)</f>
        <v>0</v>
      </c>
      <c r="G8" s="69">
        <v>270724</v>
      </c>
      <c r="H8" s="204">
        <f t="shared" ref="H8:H11" si="3">TRUNC($C8*G8,0)</f>
        <v>46023</v>
      </c>
      <c r="I8" s="69"/>
      <c r="J8" s="204">
        <f t="shared" ref="J8:J11" si="4">TRUNC($C8*I8,0)</f>
        <v>0</v>
      </c>
      <c r="K8" s="204">
        <f t="shared" ref="K8:K11" si="5">SUM(E8,G8,I8)</f>
        <v>270724</v>
      </c>
      <c r="L8" s="204">
        <f t="shared" ref="L8:L11" si="6">SUM(F8,H8,J8)</f>
        <v>46023</v>
      </c>
      <c r="M8" s="70"/>
      <c r="N8" s="205"/>
    </row>
    <row r="9" spans="1:14" s="203" customFormat="1" ht="20.85" customHeight="1" x14ac:dyDescent="0.3">
      <c r="A9" s="100" t="s">
        <v>79</v>
      </c>
      <c r="B9" s="101"/>
      <c r="C9" s="102">
        <v>0.13</v>
      </c>
      <c r="D9" s="95" t="s">
        <v>11</v>
      </c>
      <c r="E9" s="69"/>
      <c r="F9" s="204">
        <f t="shared" si="2"/>
        <v>0</v>
      </c>
      <c r="G9" s="69">
        <v>167081</v>
      </c>
      <c r="H9" s="204">
        <f t="shared" si="3"/>
        <v>21720</v>
      </c>
      <c r="I9" s="69"/>
      <c r="J9" s="204">
        <f t="shared" si="4"/>
        <v>0</v>
      </c>
      <c r="K9" s="204">
        <f t="shared" si="5"/>
        <v>167081</v>
      </c>
      <c r="L9" s="204">
        <f t="shared" si="6"/>
        <v>21720</v>
      </c>
      <c r="M9" s="70"/>
      <c r="N9" s="205"/>
    </row>
    <row r="10" spans="1:14" s="203" customFormat="1" ht="20.85" customHeight="1" x14ac:dyDescent="0.3">
      <c r="A10" s="97" t="s">
        <v>86</v>
      </c>
      <c r="B10" s="95" t="s">
        <v>91</v>
      </c>
      <c r="C10" s="202">
        <v>0.28999999999999998</v>
      </c>
      <c r="D10" s="95" t="s">
        <v>76</v>
      </c>
      <c r="E10" s="204">
        <f>기계경비!Z4</f>
        <v>6238.0420000000004</v>
      </c>
      <c r="F10" s="204">
        <f t="shared" ref="F8:F10" si="7">TRUNC($C10*E10,0)</f>
        <v>1809</v>
      </c>
      <c r="G10" s="204">
        <f>기계경비!AA4</f>
        <v>56873</v>
      </c>
      <c r="H10" s="204">
        <f t="shared" si="3"/>
        <v>16493</v>
      </c>
      <c r="I10" s="204">
        <f>기계경비!AB4</f>
        <v>30103.8</v>
      </c>
      <c r="J10" s="204">
        <f t="shared" si="4"/>
        <v>8730</v>
      </c>
      <c r="K10" s="204">
        <f t="shared" si="5"/>
        <v>93214.842000000004</v>
      </c>
      <c r="L10" s="204">
        <f t="shared" si="6"/>
        <v>27032</v>
      </c>
      <c r="M10" s="70"/>
      <c r="N10" s="205"/>
    </row>
    <row r="11" spans="1:14" s="203" customFormat="1" ht="20.85" customHeight="1" x14ac:dyDescent="0.3">
      <c r="A11" s="97" t="s">
        <v>87</v>
      </c>
      <c r="B11" s="95"/>
      <c r="C11" s="102">
        <v>3</v>
      </c>
      <c r="D11" s="95" t="s">
        <v>88</v>
      </c>
      <c r="E11" s="69">
        <f>SUM(H7:H10)</f>
        <v>168307</v>
      </c>
      <c r="F11" s="204">
        <f>TRUNC($C11%*E11,0)</f>
        <v>5049</v>
      </c>
      <c r="G11" s="69"/>
      <c r="H11" s="204">
        <f t="shared" si="3"/>
        <v>0</v>
      </c>
      <c r="I11" s="69"/>
      <c r="J11" s="204">
        <f t="shared" si="4"/>
        <v>0</v>
      </c>
      <c r="K11" s="204">
        <f t="shared" si="5"/>
        <v>168307</v>
      </c>
      <c r="L11" s="204">
        <f t="shared" si="6"/>
        <v>5049</v>
      </c>
      <c r="M11" s="70"/>
      <c r="N11" s="205"/>
    </row>
    <row r="12" spans="1:14" s="150" customFormat="1" ht="20.85" customHeight="1" x14ac:dyDescent="0.3">
      <c r="A12" s="100"/>
      <c r="B12" s="101"/>
      <c r="C12" s="102"/>
      <c r="D12" s="95"/>
      <c r="E12" s="146"/>
      <c r="F12" s="146"/>
      <c r="G12" s="146"/>
      <c r="H12" s="146"/>
      <c r="I12" s="146"/>
      <c r="J12" s="146"/>
      <c r="K12" s="146"/>
      <c r="L12" s="146"/>
      <c r="M12" s="70"/>
    </row>
    <row r="13" spans="1:14" s="150" customFormat="1" ht="20.85" customHeight="1" x14ac:dyDescent="0.3">
      <c r="A13" s="100"/>
      <c r="B13" s="101"/>
      <c r="C13" s="144"/>
      <c r="D13" s="95"/>
      <c r="E13" s="133"/>
      <c r="F13" s="146"/>
      <c r="G13" s="133"/>
      <c r="H13" s="146"/>
      <c r="I13" s="133"/>
      <c r="J13" s="146"/>
      <c r="K13" s="146"/>
      <c r="L13" s="146"/>
      <c r="M13" s="70"/>
    </row>
    <row r="14" spans="1:14" s="149" customFormat="1" ht="20.85" customHeight="1" x14ac:dyDescent="0.3">
      <c r="A14" s="96"/>
      <c r="B14" s="94"/>
      <c r="C14" s="64"/>
      <c r="D14" s="94"/>
      <c r="E14" s="65"/>
      <c r="F14" s="65"/>
      <c r="G14" s="65"/>
      <c r="H14" s="65"/>
      <c r="I14" s="65"/>
      <c r="J14" s="65"/>
      <c r="K14" s="65"/>
      <c r="L14" s="65"/>
      <c r="M14" s="66"/>
    </row>
    <row r="15" spans="1:14" s="150" customFormat="1" ht="20.85" customHeight="1" x14ac:dyDescent="0.3">
      <c r="A15" s="97"/>
      <c r="B15" s="95"/>
      <c r="C15" s="102"/>
      <c r="D15" s="95"/>
      <c r="E15" s="146"/>
      <c r="F15" s="146"/>
      <c r="G15" s="146"/>
      <c r="H15" s="146"/>
      <c r="I15" s="146"/>
      <c r="J15" s="146"/>
      <c r="K15" s="146"/>
      <c r="L15" s="146"/>
      <c r="M15" s="70"/>
    </row>
    <row r="16" spans="1:14" s="150" customFormat="1" ht="20.85" customHeight="1" x14ac:dyDescent="0.3">
      <c r="A16" s="100"/>
      <c r="B16" s="101"/>
      <c r="C16" s="102"/>
      <c r="D16" s="95"/>
      <c r="E16" s="146"/>
      <c r="F16" s="146"/>
      <c r="G16" s="146"/>
      <c r="H16" s="146"/>
      <c r="I16" s="146"/>
      <c r="J16" s="146"/>
      <c r="K16" s="146"/>
      <c r="L16" s="146"/>
      <c r="M16" s="70"/>
    </row>
    <row r="17" spans="1:22" s="150" customFormat="1" ht="20.85" customHeight="1" x14ac:dyDescent="0.3">
      <c r="A17" s="100"/>
      <c r="B17" s="101"/>
      <c r="C17" s="132"/>
      <c r="D17" s="95"/>
      <c r="E17" s="133"/>
      <c r="F17" s="146"/>
      <c r="G17" s="133"/>
      <c r="H17" s="146"/>
      <c r="I17" s="133"/>
      <c r="J17" s="146"/>
      <c r="K17" s="146"/>
      <c r="L17" s="146"/>
      <c r="M17" s="70"/>
    </row>
    <row r="18" spans="1:22" s="43" customFormat="1" ht="20.85" customHeight="1" x14ac:dyDescent="0.3">
      <c r="A18" s="97"/>
      <c r="B18" s="95"/>
      <c r="C18" s="132"/>
      <c r="D18" s="95"/>
      <c r="E18" s="133"/>
      <c r="F18" s="146"/>
      <c r="G18" s="133"/>
      <c r="H18" s="133"/>
      <c r="I18" s="133"/>
      <c r="J18" s="133"/>
      <c r="K18" s="133"/>
      <c r="L18" s="133"/>
      <c r="M18" s="70"/>
    </row>
    <row r="19" spans="1:22" s="55" customFormat="1" ht="20.85" customHeight="1" x14ac:dyDescent="0.3">
      <c r="A19" s="96"/>
      <c r="B19" s="94"/>
      <c r="C19" s="64"/>
      <c r="D19" s="94"/>
      <c r="E19" s="65"/>
      <c r="F19" s="65"/>
      <c r="G19" s="65"/>
      <c r="H19" s="65"/>
      <c r="I19" s="65"/>
      <c r="J19" s="65"/>
      <c r="K19" s="65"/>
      <c r="L19" s="65"/>
      <c r="M19" s="66"/>
    </row>
    <row r="20" spans="1:22" s="55" customFormat="1" ht="20.85" customHeight="1" x14ac:dyDescent="0.3">
      <c r="A20" s="96"/>
      <c r="B20" s="94"/>
      <c r="C20" s="64"/>
      <c r="D20" s="94"/>
      <c r="E20" s="65"/>
      <c r="F20" s="65"/>
      <c r="G20" s="65"/>
      <c r="H20" s="65"/>
      <c r="I20" s="65"/>
      <c r="J20" s="65"/>
      <c r="K20" s="65"/>
      <c r="L20" s="65"/>
      <c r="M20" s="66"/>
    </row>
    <row r="21" spans="1:22" s="55" customFormat="1" ht="20.85" customHeight="1" x14ac:dyDescent="0.3">
      <c r="A21" s="96"/>
      <c r="B21" s="94"/>
      <c r="C21" s="64"/>
      <c r="D21" s="94"/>
      <c r="E21" s="65"/>
      <c r="F21" s="65"/>
      <c r="G21" s="65"/>
      <c r="H21" s="65"/>
      <c r="I21" s="65"/>
      <c r="J21" s="65"/>
      <c r="K21" s="65"/>
      <c r="L21" s="65"/>
      <c r="M21" s="66"/>
    </row>
    <row r="22" spans="1:22" s="55" customFormat="1" ht="20.85" customHeight="1" x14ac:dyDescent="0.3">
      <c r="A22" s="113"/>
      <c r="B22" s="114"/>
      <c r="C22" s="115"/>
      <c r="D22" s="114"/>
      <c r="E22" s="116"/>
      <c r="F22" s="116"/>
      <c r="G22" s="116"/>
      <c r="H22" s="116"/>
      <c r="I22" s="116"/>
      <c r="J22" s="116"/>
      <c r="K22" s="116"/>
      <c r="L22" s="116"/>
      <c r="M22" s="117"/>
    </row>
    <row r="23" spans="1:22" s="55" customFormat="1" ht="20.85" customHeight="1" x14ac:dyDescent="0.3">
      <c r="A23" s="113"/>
      <c r="B23" s="114"/>
      <c r="C23" s="115"/>
      <c r="D23" s="114"/>
      <c r="E23" s="116"/>
      <c r="F23" s="116"/>
      <c r="G23" s="116"/>
      <c r="H23" s="116"/>
      <c r="I23" s="116"/>
      <c r="J23" s="116"/>
      <c r="K23" s="116"/>
      <c r="L23" s="116"/>
      <c r="M23" s="117"/>
    </row>
    <row r="24" spans="1:22" s="43" customFormat="1" ht="20.85" customHeight="1" x14ac:dyDescent="0.3">
      <c r="A24" s="97"/>
      <c r="B24" s="95"/>
      <c r="C24" s="102"/>
      <c r="D24" s="95"/>
      <c r="E24" s="69"/>
      <c r="F24" s="69"/>
      <c r="G24" s="69"/>
      <c r="H24" s="69"/>
      <c r="I24" s="69"/>
      <c r="J24" s="69"/>
      <c r="K24" s="69"/>
      <c r="L24" s="69"/>
      <c r="M24" s="70"/>
    </row>
    <row r="25" spans="1:22" s="43" customFormat="1" ht="20.85" customHeight="1" x14ac:dyDescent="0.3">
      <c r="A25" s="97"/>
      <c r="B25" s="95"/>
      <c r="C25" s="102"/>
      <c r="D25" s="95"/>
      <c r="E25" s="69"/>
      <c r="F25" s="69"/>
      <c r="G25" s="69"/>
      <c r="H25" s="69"/>
      <c r="I25" s="69"/>
      <c r="J25" s="69"/>
      <c r="K25" s="69"/>
      <c r="L25" s="69"/>
      <c r="M25" s="70"/>
    </row>
    <row r="26" spans="1:22" s="43" customFormat="1" ht="20.85" customHeight="1" x14ac:dyDescent="0.3">
      <c r="A26" s="100"/>
      <c r="B26" s="101"/>
      <c r="C26" s="95"/>
      <c r="D26" s="95"/>
      <c r="E26" s="69"/>
      <c r="F26" s="69"/>
      <c r="G26" s="69"/>
      <c r="H26" s="69"/>
      <c r="I26" s="69"/>
      <c r="J26" s="69"/>
      <c r="K26" s="69"/>
      <c r="L26" s="69"/>
      <c r="M26" s="70"/>
      <c r="S26" s="43" t="s">
        <v>75</v>
      </c>
      <c r="T26" s="43" t="s">
        <v>74</v>
      </c>
    </row>
    <row r="27" spans="1:22" s="43" customFormat="1" ht="20.85" customHeight="1" x14ac:dyDescent="0.3">
      <c r="A27" s="97"/>
      <c r="B27" s="95"/>
      <c r="C27" s="137"/>
      <c r="D27" s="95"/>
      <c r="E27" s="98"/>
      <c r="F27" s="98"/>
      <c r="G27" s="98"/>
      <c r="H27" s="98"/>
      <c r="I27" s="98"/>
      <c r="J27" s="98"/>
      <c r="K27" s="98"/>
      <c r="L27" s="98"/>
      <c r="M27" s="99"/>
      <c r="S27" s="43">
        <v>1</v>
      </c>
      <c r="T27" s="43">
        <v>37</v>
      </c>
      <c r="V27" s="43">
        <f>S27/T27</f>
        <v>2.7027027027027029E-2</v>
      </c>
    </row>
    <row r="28" spans="1:22" s="43" customFormat="1" ht="20.85" customHeight="1" x14ac:dyDescent="0.3">
      <c r="A28" s="67"/>
      <c r="B28" s="68"/>
      <c r="C28" s="139"/>
      <c r="D28" s="68"/>
      <c r="E28" s="69"/>
      <c r="F28" s="69"/>
      <c r="G28" s="69"/>
      <c r="H28" s="69"/>
      <c r="I28" s="69"/>
      <c r="J28" s="69"/>
      <c r="K28" s="69"/>
      <c r="L28" s="69"/>
      <c r="M28" s="70"/>
      <c r="S28" s="43">
        <v>8</v>
      </c>
      <c r="T28" s="43">
        <v>37</v>
      </c>
      <c r="V28" s="43">
        <f>S28/T28</f>
        <v>0.21621621621621623</v>
      </c>
    </row>
    <row r="29" spans="1:22" s="43" customFormat="1" ht="20.85" customHeight="1" x14ac:dyDescent="0.3">
      <c r="A29" s="71"/>
      <c r="B29" s="72"/>
      <c r="C29" s="140"/>
      <c r="D29" s="72"/>
      <c r="E29" s="73"/>
      <c r="F29" s="73"/>
      <c r="G29" s="73"/>
      <c r="H29" s="73"/>
      <c r="I29" s="73"/>
      <c r="J29" s="73"/>
      <c r="K29" s="73"/>
      <c r="L29" s="73"/>
      <c r="M29" s="74"/>
    </row>
    <row r="30" spans="1:22" s="43" customFormat="1" ht="20.85" customHeight="1" x14ac:dyDescent="0.3">
      <c r="A30" s="119"/>
      <c r="B30" s="119"/>
      <c r="C30" s="141"/>
      <c r="D30" s="120"/>
      <c r="E30" s="121"/>
      <c r="F30" s="121"/>
      <c r="G30" s="121"/>
      <c r="H30" s="121"/>
      <c r="I30" s="121"/>
      <c r="J30" s="121"/>
      <c r="K30" s="121"/>
      <c r="L30" s="121"/>
      <c r="M30" s="122"/>
    </row>
    <row r="31" spans="1:22" s="43" customFormat="1" ht="20.85" customHeight="1" x14ac:dyDescent="0.3">
      <c r="A31" s="123"/>
      <c r="B31" s="123"/>
      <c r="C31" s="142"/>
      <c r="D31" s="124"/>
      <c r="E31" s="125"/>
      <c r="F31" s="125"/>
      <c r="G31" s="125"/>
      <c r="H31" s="125"/>
      <c r="I31" s="125"/>
      <c r="J31" s="125"/>
      <c r="K31" s="126"/>
      <c r="L31" s="126"/>
      <c r="M31" s="125"/>
    </row>
    <row r="32" spans="1:22" s="55" customFormat="1" ht="20.85" customHeight="1" x14ac:dyDescent="0.3">
      <c r="A32" s="123"/>
      <c r="B32" s="127"/>
      <c r="C32" s="128"/>
      <c r="D32" s="127"/>
      <c r="E32" s="125"/>
      <c r="F32" s="125"/>
      <c r="G32" s="125"/>
      <c r="H32" s="125"/>
      <c r="I32" s="125"/>
      <c r="J32" s="125"/>
      <c r="K32" s="125"/>
      <c r="L32" s="125"/>
      <c r="M32" s="129"/>
    </row>
    <row r="33" spans="1:15" s="43" customFormat="1" ht="20.85" customHeight="1" x14ac:dyDescent="0.3">
      <c r="A33" s="119"/>
      <c r="B33" s="120"/>
      <c r="C33" s="141"/>
      <c r="D33" s="120"/>
      <c r="E33" s="121"/>
      <c r="F33" s="121"/>
      <c r="G33" s="121"/>
      <c r="H33" s="121"/>
      <c r="I33" s="121"/>
      <c r="J33" s="121"/>
      <c r="K33" s="121"/>
      <c r="L33" s="121"/>
      <c r="M33" s="122"/>
    </row>
    <row r="34" spans="1:15" s="43" customFormat="1" ht="20.85" customHeight="1" x14ac:dyDescent="0.3">
      <c r="A34" s="119"/>
      <c r="B34" s="120"/>
      <c r="C34" s="141"/>
      <c r="D34" s="120"/>
      <c r="E34" s="121"/>
      <c r="F34" s="121"/>
      <c r="G34" s="121"/>
      <c r="H34" s="121"/>
      <c r="I34" s="121"/>
      <c r="J34" s="121"/>
      <c r="K34" s="121"/>
      <c r="L34" s="121"/>
      <c r="M34" s="122"/>
    </row>
    <row r="35" spans="1:15" s="43" customFormat="1" ht="20.85" customHeight="1" x14ac:dyDescent="0.3">
      <c r="A35" s="119"/>
      <c r="B35" s="120"/>
      <c r="C35" s="141"/>
      <c r="D35" s="120"/>
      <c r="E35" s="121"/>
      <c r="F35" s="121"/>
      <c r="G35" s="121"/>
      <c r="H35" s="121"/>
      <c r="I35" s="121"/>
      <c r="J35" s="121"/>
      <c r="K35" s="121"/>
      <c r="L35" s="121"/>
      <c r="M35" s="122"/>
    </row>
    <row r="36" spans="1:15" s="43" customFormat="1" ht="20.85" customHeight="1" x14ac:dyDescent="0.3">
      <c r="A36" s="119"/>
      <c r="B36" s="120"/>
      <c r="C36" s="141"/>
      <c r="D36" s="120"/>
      <c r="E36" s="121"/>
      <c r="F36" s="121"/>
      <c r="G36" s="121"/>
      <c r="H36" s="121"/>
      <c r="I36" s="121"/>
      <c r="J36" s="121"/>
      <c r="K36" s="121"/>
      <c r="L36" s="121"/>
      <c r="M36" s="122"/>
    </row>
    <row r="37" spans="1:15" s="43" customFormat="1" ht="20.85" customHeight="1" x14ac:dyDescent="0.3">
      <c r="A37" s="119"/>
      <c r="B37" s="120"/>
      <c r="C37" s="141"/>
      <c r="D37" s="120"/>
      <c r="E37" s="121"/>
      <c r="F37" s="121"/>
      <c r="G37" s="121"/>
      <c r="H37" s="121"/>
      <c r="I37" s="121"/>
      <c r="J37" s="121"/>
      <c r="K37" s="121"/>
      <c r="L37" s="121"/>
      <c r="M37" s="122"/>
    </row>
    <row r="38" spans="1:15" s="43" customFormat="1" ht="20.85" customHeight="1" x14ac:dyDescent="0.3">
      <c r="A38" s="119"/>
      <c r="B38" s="120"/>
      <c r="C38" s="141"/>
      <c r="D38" s="120"/>
      <c r="E38" s="121"/>
      <c r="F38" s="121"/>
      <c r="G38" s="121"/>
      <c r="H38" s="121"/>
      <c r="I38" s="121"/>
      <c r="J38" s="121"/>
      <c r="K38" s="121"/>
      <c r="L38" s="121"/>
      <c r="M38" s="122"/>
    </row>
    <row r="39" spans="1:15" s="43" customFormat="1" ht="20.85" customHeight="1" x14ac:dyDescent="0.3">
      <c r="A39" s="119"/>
      <c r="B39" s="120"/>
      <c r="C39" s="141"/>
      <c r="D39" s="120"/>
      <c r="E39" s="121"/>
      <c r="F39" s="121"/>
      <c r="G39" s="121"/>
      <c r="H39" s="121"/>
      <c r="I39" s="121"/>
      <c r="J39" s="121"/>
      <c r="K39" s="121"/>
      <c r="L39" s="121"/>
      <c r="M39" s="122"/>
    </row>
    <row r="40" spans="1:15" s="43" customFormat="1" ht="20.85" customHeight="1" x14ac:dyDescent="0.3">
      <c r="A40" s="119"/>
      <c r="B40" s="120"/>
      <c r="C40" s="141"/>
      <c r="D40" s="120"/>
      <c r="E40" s="121"/>
      <c r="F40" s="121"/>
      <c r="G40" s="121"/>
      <c r="H40" s="121"/>
      <c r="I40" s="121"/>
      <c r="J40" s="121"/>
      <c r="K40" s="121"/>
      <c r="L40" s="121"/>
      <c r="M40" s="122"/>
    </row>
    <row r="41" spans="1:15" s="43" customFormat="1" ht="20.85" customHeight="1" x14ac:dyDescent="0.3">
      <c r="A41" s="119"/>
      <c r="B41" s="120"/>
      <c r="C41" s="141"/>
      <c r="D41" s="120"/>
      <c r="E41" s="121"/>
      <c r="F41" s="121"/>
      <c r="G41" s="121"/>
      <c r="H41" s="121"/>
      <c r="I41" s="121"/>
      <c r="J41" s="121"/>
      <c r="K41" s="121"/>
      <c r="L41" s="121"/>
      <c r="M41" s="122"/>
    </row>
    <row r="42" spans="1:15" s="43" customFormat="1" ht="20.85" customHeight="1" x14ac:dyDescent="0.3">
      <c r="A42" s="119"/>
      <c r="B42" s="120"/>
      <c r="C42" s="141"/>
      <c r="D42" s="120"/>
      <c r="E42" s="121"/>
      <c r="F42" s="121"/>
      <c r="G42" s="121"/>
      <c r="H42" s="121"/>
      <c r="I42" s="121"/>
      <c r="J42" s="121"/>
      <c r="K42" s="121"/>
      <c r="L42" s="121"/>
      <c r="M42" s="122"/>
    </row>
    <row r="43" spans="1:15" s="43" customFormat="1" ht="20.85" customHeight="1" x14ac:dyDescent="0.3">
      <c r="A43" s="119"/>
      <c r="B43" s="120"/>
      <c r="C43" s="141"/>
      <c r="D43" s="120"/>
      <c r="E43" s="121"/>
      <c r="F43" s="121"/>
      <c r="G43" s="121"/>
      <c r="H43" s="121"/>
      <c r="I43" s="121"/>
      <c r="J43" s="121"/>
      <c r="K43" s="121"/>
      <c r="L43" s="121"/>
      <c r="M43" s="122"/>
    </row>
    <row r="44" spans="1:15" s="43" customFormat="1" ht="20.85" customHeight="1" x14ac:dyDescent="0.3">
      <c r="A44" s="119"/>
      <c r="B44" s="120"/>
      <c r="C44" s="141"/>
      <c r="D44" s="120"/>
      <c r="E44" s="121"/>
      <c r="F44" s="121"/>
      <c r="G44" s="121"/>
      <c r="H44" s="121"/>
      <c r="I44" s="121"/>
      <c r="J44" s="121"/>
      <c r="K44" s="121"/>
      <c r="L44" s="121"/>
      <c r="M44" s="122"/>
    </row>
    <row r="45" spans="1:15" s="43" customFormat="1" ht="20.85" customHeight="1" x14ac:dyDescent="0.3">
      <c r="A45" s="119"/>
      <c r="B45" s="120"/>
      <c r="C45" s="141"/>
      <c r="D45" s="120"/>
      <c r="E45" s="121"/>
      <c r="F45" s="121"/>
      <c r="G45" s="121"/>
      <c r="H45" s="121"/>
      <c r="I45" s="121"/>
      <c r="J45" s="121"/>
      <c r="K45" s="121"/>
      <c r="L45" s="121"/>
      <c r="M45" s="122"/>
    </row>
    <row r="46" spans="1:15" s="43" customFormat="1" ht="20.85" customHeight="1" x14ac:dyDescent="0.3">
      <c r="A46" s="119"/>
      <c r="B46" s="120"/>
      <c r="C46" s="141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O46" s="43">
        <f>N46*8</f>
        <v>0</v>
      </c>
    </row>
    <row r="47" spans="1:15" s="43" customFormat="1" ht="20.85" customHeight="1" x14ac:dyDescent="0.3">
      <c r="A47" s="119"/>
      <c r="B47" s="120"/>
      <c r="C47" s="141"/>
      <c r="D47" s="120"/>
      <c r="E47" s="121"/>
      <c r="F47" s="121"/>
      <c r="G47" s="121"/>
      <c r="H47" s="121"/>
      <c r="I47" s="121"/>
      <c r="J47" s="121"/>
      <c r="K47" s="121"/>
      <c r="L47" s="121"/>
      <c r="M47" s="122"/>
    </row>
    <row r="48" spans="1:15" s="43" customFormat="1" ht="20.85" customHeight="1" x14ac:dyDescent="0.3">
      <c r="A48" s="119"/>
      <c r="B48" s="120"/>
      <c r="C48" s="141"/>
      <c r="D48" s="120"/>
      <c r="E48" s="121"/>
      <c r="F48" s="121"/>
      <c r="G48" s="121"/>
      <c r="H48" s="121"/>
      <c r="I48" s="121"/>
      <c r="J48" s="121"/>
      <c r="K48" s="121"/>
      <c r="L48" s="121"/>
      <c r="M48" s="122"/>
    </row>
    <row r="49" spans="1:13" s="43" customFormat="1" ht="20.85" customHeight="1" x14ac:dyDescent="0.3">
      <c r="A49" s="119"/>
      <c r="B49" s="120"/>
      <c r="C49" s="141"/>
      <c r="D49" s="120"/>
      <c r="E49" s="121"/>
      <c r="F49" s="121"/>
      <c r="G49" s="121"/>
      <c r="H49" s="121"/>
      <c r="I49" s="121"/>
      <c r="J49" s="121"/>
      <c r="K49" s="121"/>
      <c r="L49" s="121"/>
      <c r="M49" s="122"/>
    </row>
    <row r="50" spans="1:13" s="43" customFormat="1" ht="20.85" customHeight="1" x14ac:dyDescent="0.3">
      <c r="A50" s="119"/>
      <c r="B50" s="120"/>
      <c r="C50" s="141"/>
      <c r="D50" s="120"/>
      <c r="E50" s="121"/>
      <c r="F50" s="121"/>
      <c r="G50" s="121"/>
      <c r="H50" s="121"/>
      <c r="I50" s="121"/>
      <c r="J50" s="121"/>
      <c r="K50" s="121"/>
      <c r="L50" s="121"/>
      <c r="M50" s="122"/>
    </row>
    <row r="51" spans="1:13" s="43" customFormat="1" ht="20.85" customHeight="1" x14ac:dyDescent="0.3">
      <c r="A51" s="119"/>
      <c r="B51" s="120"/>
      <c r="C51" s="141"/>
      <c r="D51" s="120"/>
      <c r="E51" s="121"/>
      <c r="F51" s="121"/>
      <c r="G51" s="121"/>
      <c r="H51" s="121"/>
      <c r="I51" s="121"/>
      <c r="J51" s="121"/>
      <c r="K51" s="121"/>
      <c r="L51" s="121"/>
      <c r="M51" s="122"/>
    </row>
    <row r="52" spans="1:13" s="43" customFormat="1" ht="20.85" customHeight="1" x14ac:dyDescent="0.3">
      <c r="A52" s="119"/>
      <c r="B52" s="120"/>
      <c r="C52" s="141"/>
      <c r="D52" s="120"/>
      <c r="E52" s="121"/>
      <c r="F52" s="121"/>
      <c r="G52" s="121"/>
      <c r="H52" s="121"/>
      <c r="I52" s="121"/>
      <c r="J52" s="121"/>
      <c r="K52" s="121"/>
      <c r="L52" s="121"/>
      <c r="M52" s="122"/>
    </row>
    <row r="53" spans="1:13" s="43" customFormat="1" ht="20.85" customHeight="1" x14ac:dyDescent="0.3">
      <c r="A53" s="119"/>
      <c r="B53" s="120"/>
      <c r="C53" s="141"/>
      <c r="D53" s="120"/>
      <c r="E53" s="121"/>
      <c r="F53" s="121"/>
      <c r="G53" s="121"/>
      <c r="H53" s="121"/>
      <c r="I53" s="121"/>
      <c r="J53" s="121"/>
      <c r="K53" s="121"/>
      <c r="L53" s="121"/>
      <c r="M53" s="122"/>
    </row>
    <row r="54" spans="1:13" s="43" customFormat="1" ht="20.85" customHeight="1" x14ac:dyDescent="0.3">
      <c r="A54" s="119"/>
      <c r="B54" s="120"/>
      <c r="C54" s="141"/>
      <c r="D54" s="120"/>
      <c r="E54" s="121"/>
      <c r="F54" s="121"/>
      <c r="G54" s="121"/>
      <c r="H54" s="121"/>
      <c r="I54" s="121"/>
      <c r="J54" s="121"/>
      <c r="K54" s="121"/>
      <c r="L54" s="121"/>
      <c r="M54" s="122"/>
    </row>
    <row r="55" spans="1:13" s="43" customFormat="1" ht="20.85" customHeight="1" x14ac:dyDescent="0.3">
      <c r="A55" s="119"/>
      <c r="B55" s="120"/>
      <c r="C55" s="141"/>
      <c r="D55" s="120"/>
      <c r="E55" s="121"/>
      <c r="F55" s="121"/>
      <c r="G55" s="121"/>
      <c r="H55" s="121"/>
      <c r="I55" s="121"/>
      <c r="J55" s="121"/>
      <c r="K55" s="121"/>
      <c r="L55" s="121"/>
      <c r="M55" s="122"/>
    </row>
    <row r="56" spans="1:13" s="43" customFormat="1" ht="20.85" customHeight="1" x14ac:dyDescent="0.3">
      <c r="A56" s="119"/>
      <c r="B56" s="120"/>
      <c r="C56" s="141"/>
      <c r="D56" s="120"/>
      <c r="E56" s="121"/>
      <c r="F56" s="121"/>
      <c r="G56" s="121"/>
      <c r="H56" s="121"/>
      <c r="I56" s="121"/>
      <c r="J56" s="121"/>
      <c r="K56" s="121"/>
      <c r="L56" s="121"/>
      <c r="M56" s="122"/>
    </row>
    <row r="57" spans="1:13" s="43" customFormat="1" ht="20.85" customHeight="1" x14ac:dyDescent="0.3">
      <c r="A57" s="119"/>
      <c r="B57" s="120"/>
      <c r="C57" s="141"/>
      <c r="D57" s="120"/>
      <c r="E57" s="121"/>
      <c r="F57" s="121"/>
      <c r="G57" s="121"/>
      <c r="H57" s="121"/>
      <c r="I57" s="121"/>
      <c r="J57" s="121"/>
      <c r="K57" s="121"/>
      <c r="L57" s="121"/>
      <c r="M57" s="122"/>
    </row>
    <row r="58" spans="1:13" s="43" customFormat="1" ht="20.85" customHeight="1" x14ac:dyDescent="0.3">
      <c r="A58" s="119"/>
      <c r="B58" s="120"/>
      <c r="C58" s="141"/>
      <c r="D58" s="120"/>
      <c r="E58" s="121"/>
      <c r="F58" s="121"/>
      <c r="G58" s="121"/>
      <c r="H58" s="121"/>
      <c r="I58" s="121"/>
      <c r="J58" s="121"/>
      <c r="K58" s="121"/>
      <c r="L58" s="121"/>
      <c r="M58" s="122"/>
    </row>
    <row r="59" spans="1:13" s="43" customFormat="1" ht="20.85" customHeight="1" x14ac:dyDescent="0.3">
      <c r="A59" s="119"/>
      <c r="B59" s="120"/>
      <c r="C59" s="141"/>
      <c r="D59" s="120"/>
      <c r="E59" s="121"/>
      <c r="F59" s="121"/>
      <c r="G59" s="121"/>
      <c r="H59" s="121"/>
      <c r="I59" s="121"/>
      <c r="J59" s="121"/>
      <c r="K59" s="121"/>
      <c r="L59" s="121"/>
      <c r="M59" s="122"/>
    </row>
    <row r="60" spans="1:13" s="43" customFormat="1" ht="20.85" customHeight="1" x14ac:dyDescent="0.3">
      <c r="A60" s="119"/>
      <c r="B60" s="120"/>
      <c r="C60" s="141"/>
      <c r="D60" s="120"/>
      <c r="E60" s="121"/>
      <c r="F60" s="121"/>
      <c r="G60" s="121"/>
      <c r="H60" s="121"/>
      <c r="I60" s="121"/>
      <c r="J60" s="121"/>
      <c r="K60" s="121"/>
      <c r="L60" s="121"/>
      <c r="M60" s="122"/>
    </row>
    <row r="61" spans="1:13" s="43" customFormat="1" ht="20.85" customHeight="1" x14ac:dyDescent="0.3">
      <c r="A61" s="119"/>
      <c r="B61" s="120"/>
      <c r="C61" s="141"/>
      <c r="D61" s="120"/>
      <c r="E61" s="121"/>
      <c r="F61" s="121"/>
      <c r="G61" s="121"/>
      <c r="H61" s="121"/>
      <c r="I61" s="121"/>
      <c r="J61" s="121"/>
      <c r="K61" s="121"/>
      <c r="L61" s="121"/>
      <c r="M61" s="122"/>
    </row>
    <row r="62" spans="1:13" s="43" customFormat="1" ht="20.85" customHeight="1" x14ac:dyDescent="0.3">
      <c r="A62" s="119"/>
      <c r="B62" s="120"/>
      <c r="C62" s="141"/>
      <c r="D62" s="120"/>
      <c r="E62" s="121"/>
      <c r="F62" s="121"/>
      <c r="G62" s="121"/>
      <c r="H62" s="121"/>
      <c r="I62" s="121"/>
      <c r="J62" s="121"/>
      <c r="K62" s="121"/>
      <c r="L62" s="121"/>
      <c r="M62" s="122"/>
    </row>
    <row r="63" spans="1:13" s="43" customFormat="1" ht="20.85" customHeight="1" x14ac:dyDescent="0.3">
      <c r="A63" s="119"/>
      <c r="B63" s="120"/>
      <c r="C63" s="141"/>
      <c r="D63" s="120"/>
      <c r="E63" s="121"/>
      <c r="F63" s="121"/>
      <c r="G63" s="121"/>
      <c r="H63" s="121"/>
      <c r="I63" s="121"/>
      <c r="J63" s="121"/>
      <c r="K63" s="121"/>
      <c r="L63" s="121"/>
      <c r="M63" s="122"/>
    </row>
    <row r="64" spans="1:13" s="43" customFormat="1" ht="20.85" customHeight="1" x14ac:dyDescent="0.3">
      <c r="A64" s="119"/>
      <c r="B64" s="120"/>
      <c r="C64" s="141"/>
      <c r="D64" s="120"/>
      <c r="E64" s="121"/>
      <c r="F64" s="121"/>
      <c r="G64" s="121"/>
      <c r="H64" s="121"/>
      <c r="I64" s="121"/>
      <c r="J64" s="121"/>
      <c r="K64" s="121"/>
      <c r="L64" s="121"/>
      <c r="M64" s="122"/>
    </row>
    <row r="65" spans="1:13" s="43" customFormat="1" ht="20.85" customHeight="1" x14ac:dyDescent="0.3">
      <c r="A65" s="119"/>
      <c r="B65" s="120"/>
      <c r="C65" s="141"/>
      <c r="D65" s="120"/>
      <c r="E65" s="121"/>
      <c r="F65" s="121"/>
      <c r="G65" s="121"/>
      <c r="H65" s="121"/>
      <c r="I65" s="121"/>
      <c r="J65" s="121"/>
      <c r="K65" s="121"/>
      <c r="L65" s="121"/>
      <c r="M65" s="122"/>
    </row>
    <row r="66" spans="1:13" s="43" customFormat="1" ht="20.85" customHeight="1" x14ac:dyDescent="0.3">
      <c r="A66" s="119"/>
      <c r="B66" s="120"/>
      <c r="C66" s="141"/>
      <c r="D66" s="120"/>
      <c r="E66" s="121"/>
      <c r="F66" s="121"/>
      <c r="G66" s="121"/>
      <c r="H66" s="121"/>
      <c r="I66" s="121"/>
      <c r="J66" s="121"/>
      <c r="K66" s="121"/>
      <c r="L66" s="121"/>
      <c r="M66" s="122"/>
    </row>
    <row r="67" spans="1:13" s="43" customFormat="1" ht="20.85" customHeight="1" x14ac:dyDescent="0.3">
      <c r="A67" s="119"/>
      <c r="B67" s="120"/>
      <c r="C67" s="141"/>
      <c r="D67" s="120"/>
      <c r="E67" s="121"/>
      <c r="F67" s="121"/>
      <c r="G67" s="121"/>
      <c r="H67" s="121"/>
      <c r="I67" s="121"/>
      <c r="J67" s="121"/>
      <c r="K67" s="121"/>
      <c r="L67" s="121"/>
      <c r="M67" s="122"/>
    </row>
    <row r="68" spans="1:13" s="43" customFormat="1" ht="20.85" customHeight="1" x14ac:dyDescent="0.3">
      <c r="A68" s="119"/>
      <c r="B68" s="120"/>
      <c r="C68" s="141"/>
      <c r="D68" s="120"/>
      <c r="E68" s="121"/>
      <c r="F68" s="121"/>
      <c r="G68" s="121"/>
      <c r="H68" s="121"/>
      <c r="I68" s="121"/>
      <c r="J68" s="121"/>
      <c r="K68" s="121"/>
      <c r="L68" s="121"/>
      <c r="M68" s="122"/>
    </row>
    <row r="69" spans="1:13" s="43" customFormat="1" ht="20.85" customHeight="1" x14ac:dyDescent="0.3">
      <c r="A69" s="119"/>
      <c r="B69" s="120"/>
      <c r="C69" s="141"/>
      <c r="D69" s="120"/>
      <c r="E69" s="121"/>
      <c r="F69" s="121"/>
      <c r="G69" s="121"/>
      <c r="H69" s="121"/>
      <c r="I69" s="121"/>
      <c r="J69" s="121"/>
      <c r="K69" s="121"/>
      <c r="L69" s="121"/>
      <c r="M69" s="122"/>
    </row>
    <row r="70" spans="1:13" s="43" customFormat="1" ht="20.85" customHeight="1" x14ac:dyDescent="0.3">
      <c r="A70" s="119"/>
      <c r="B70" s="120"/>
      <c r="C70" s="141"/>
      <c r="D70" s="120"/>
      <c r="E70" s="121"/>
      <c r="F70" s="121"/>
      <c r="G70" s="121"/>
      <c r="H70" s="121"/>
      <c r="I70" s="121"/>
      <c r="J70" s="121"/>
      <c r="K70" s="121"/>
      <c r="L70" s="121"/>
      <c r="M70" s="122"/>
    </row>
    <row r="71" spans="1:13" s="43" customFormat="1" ht="20.85" customHeight="1" x14ac:dyDescent="0.3">
      <c r="A71" s="119"/>
      <c r="B71" s="120"/>
      <c r="C71" s="141"/>
      <c r="D71" s="120"/>
      <c r="E71" s="121"/>
      <c r="F71" s="121"/>
      <c r="G71" s="121"/>
      <c r="H71" s="121"/>
      <c r="I71" s="121"/>
      <c r="J71" s="121"/>
      <c r="K71" s="121"/>
      <c r="L71" s="121"/>
      <c r="M71" s="122"/>
    </row>
    <row r="72" spans="1:13" s="43" customFormat="1" ht="20.85" customHeight="1" x14ac:dyDescent="0.3">
      <c r="A72" s="119"/>
      <c r="B72" s="120"/>
      <c r="C72" s="141"/>
      <c r="D72" s="120"/>
      <c r="E72" s="121"/>
      <c r="F72" s="121"/>
      <c r="G72" s="121"/>
      <c r="H72" s="121"/>
      <c r="I72" s="121"/>
      <c r="J72" s="121"/>
      <c r="K72" s="121"/>
      <c r="L72" s="121"/>
      <c r="M72" s="122"/>
    </row>
    <row r="73" spans="1:13" s="43" customFormat="1" ht="20.85" customHeight="1" x14ac:dyDescent="0.3">
      <c r="A73" s="119"/>
      <c r="B73" s="120"/>
      <c r="C73" s="141"/>
      <c r="D73" s="120"/>
      <c r="E73" s="121"/>
      <c r="F73" s="121"/>
      <c r="G73" s="121"/>
      <c r="H73" s="121"/>
      <c r="I73" s="121"/>
      <c r="J73" s="121"/>
      <c r="K73" s="121"/>
      <c r="L73" s="121"/>
      <c r="M73" s="122"/>
    </row>
    <row r="74" spans="1:13" s="43" customFormat="1" ht="20.85" customHeight="1" x14ac:dyDescent="0.3">
      <c r="A74" s="119"/>
      <c r="B74" s="120"/>
      <c r="C74" s="141"/>
      <c r="D74" s="120"/>
      <c r="E74" s="121"/>
      <c r="F74" s="121"/>
      <c r="G74" s="121"/>
      <c r="H74" s="121"/>
      <c r="I74" s="121"/>
      <c r="J74" s="121"/>
      <c r="K74" s="121"/>
      <c r="L74" s="121"/>
      <c r="M74" s="122"/>
    </row>
    <row r="75" spans="1:13" s="43" customFormat="1" ht="20.85" customHeight="1" x14ac:dyDescent="0.3">
      <c r="A75" s="119"/>
      <c r="B75" s="120"/>
      <c r="C75" s="141"/>
      <c r="D75" s="120"/>
      <c r="E75" s="121"/>
      <c r="F75" s="121"/>
      <c r="G75" s="121"/>
      <c r="H75" s="121"/>
      <c r="I75" s="121"/>
      <c r="J75" s="121"/>
      <c r="K75" s="121"/>
      <c r="L75" s="121"/>
      <c r="M75" s="122"/>
    </row>
    <row r="76" spans="1:13" s="43" customFormat="1" ht="20.85" customHeight="1" x14ac:dyDescent="0.3">
      <c r="A76" s="119"/>
      <c r="B76" s="120"/>
      <c r="C76" s="141"/>
      <c r="D76" s="120"/>
      <c r="E76" s="121"/>
      <c r="F76" s="121"/>
      <c r="G76" s="121"/>
      <c r="H76" s="121"/>
      <c r="I76" s="121"/>
      <c r="J76" s="121"/>
      <c r="K76" s="121"/>
      <c r="L76" s="121"/>
      <c r="M76" s="122"/>
    </row>
    <row r="77" spans="1:13" s="43" customFormat="1" ht="20.85" customHeight="1" x14ac:dyDescent="0.3">
      <c r="A77" s="119"/>
      <c r="B77" s="120"/>
      <c r="C77" s="141"/>
      <c r="D77" s="120"/>
      <c r="E77" s="121"/>
      <c r="F77" s="121"/>
      <c r="G77" s="121"/>
      <c r="H77" s="121"/>
      <c r="I77" s="121"/>
      <c r="J77" s="121"/>
      <c r="K77" s="121"/>
      <c r="L77" s="121"/>
      <c r="M77" s="122"/>
    </row>
    <row r="78" spans="1:13" s="43" customFormat="1" ht="20.85" customHeight="1" x14ac:dyDescent="0.3">
      <c r="A78" s="119"/>
      <c r="B78" s="120"/>
      <c r="C78" s="141"/>
      <c r="D78" s="120"/>
      <c r="E78" s="121"/>
      <c r="F78" s="121"/>
      <c r="G78" s="121"/>
      <c r="H78" s="121"/>
      <c r="I78" s="121"/>
      <c r="J78" s="121"/>
      <c r="K78" s="121"/>
      <c r="L78" s="121"/>
      <c r="M78" s="122"/>
    </row>
    <row r="79" spans="1:13" s="43" customFormat="1" ht="20.85" customHeight="1" x14ac:dyDescent="0.3">
      <c r="A79" s="119"/>
      <c r="B79" s="120"/>
      <c r="C79" s="141"/>
      <c r="D79" s="120"/>
      <c r="E79" s="121"/>
      <c r="F79" s="121"/>
      <c r="G79" s="121"/>
      <c r="H79" s="121"/>
      <c r="I79" s="121"/>
      <c r="J79" s="121"/>
      <c r="K79" s="121"/>
      <c r="L79" s="121"/>
      <c r="M79" s="122"/>
    </row>
    <row r="80" spans="1:13" s="43" customFormat="1" ht="20.85" customHeight="1" x14ac:dyDescent="0.3">
      <c r="A80" s="119"/>
      <c r="B80" s="120"/>
      <c r="C80" s="141"/>
      <c r="D80" s="120"/>
      <c r="E80" s="121"/>
      <c r="F80" s="121"/>
      <c r="G80" s="121"/>
      <c r="H80" s="121"/>
      <c r="I80" s="121"/>
      <c r="J80" s="121"/>
      <c r="K80" s="121"/>
      <c r="L80" s="121"/>
      <c r="M80" s="122"/>
    </row>
    <row r="81" spans="1:13" s="43" customFormat="1" ht="20.85" customHeight="1" x14ac:dyDescent="0.3">
      <c r="A81" s="119"/>
      <c r="B81" s="120"/>
      <c r="C81" s="141"/>
      <c r="D81" s="120"/>
      <c r="E81" s="121"/>
      <c r="F81" s="121"/>
      <c r="G81" s="121"/>
      <c r="H81" s="121"/>
      <c r="I81" s="121"/>
      <c r="J81" s="121"/>
      <c r="K81" s="121"/>
      <c r="L81" s="121"/>
      <c r="M81" s="122"/>
    </row>
    <row r="82" spans="1:13" s="43" customFormat="1" ht="20.85" customHeight="1" x14ac:dyDescent="0.3">
      <c r="A82" s="119"/>
      <c r="B82" s="120"/>
      <c r="C82" s="141"/>
      <c r="D82" s="120"/>
      <c r="E82" s="121"/>
      <c r="F82" s="121"/>
      <c r="G82" s="121"/>
      <c r="H82" s="121"/>
      <c r="I82" s="121"/>
      <c r="J82" s="121"/>
      <c r="K82" s="121"/>
      <c r="L82" s="121"/>
      <c r="M82" s="122"/>
    </row>
    <row r="83" spans="1:13" s="43" customFormat="1" ht="20.85" customHeight="1" x14ac:dyDescent="0.3">
      <c r="A83" s="119"/>
      <c r="B83" s="120"/>
      <c r="C83" s="141"/>
      <c r="D83" s="120"/>
      <c r="E83" s="121"/>
      <c r="F83" s="121"/>
      <c r="G83" s="121"/>
      <c r="H83" s="121"/>
      <c r="I83" s="121"/>
      <c r="J83" s="121"/>
      <c r="K83" s="121"/>
      <c r="L83" s="121"/>
      <c r="M83" s="122"/>
    </row>
    <row r="84" spans="1:13" s="43" customFormat="1" ht="20.85" customHeight="1" x14ac:dyDescent="0.3">
      <c r="A84" s="119"/>
      <c r="B84" s="120"/>
      <c r="C84" s="141"/>
      <c r="D84" s="120"/>
      <c r="E84" s="121"/>
      <c r="F84" s="121"/>
      <c r="G84" s="121"/>
      <c r="H84" s="121"/>
      <c r="I84" s="121"/>
      <c r="J84" s="121"/>
      <c r="K84" s="121"/>
      <c r="L84" s="121"/>
      <c r="M84" s="122"/>
    </row>
    <row r="85" spans="1:13" s="43" customFormat="1" ht="20.85" customHeight="1" x14ac:dyDescent="0.3">
      <c r="A85" s="119"/>
      <c r="B85" s="120"/>
      <c r="C85" s="141"/>
      <c r="D85" s="120"/>
      <c r="E85" s="121"/>
      <c r="F85" s="121"/>
      <c r="G85" s="121"/>
      <c r="H85" s="121"/>
      <c r="I85" s="121"/>
      <c r="J85" s="121"/>
      <c r="K85" s="121"/>
      <c r="L85" s="121"/>
      <c r="M85" s="122"/>
    </row>
    <row r="86" spans="1:13" s="43" customFormat="1" ht="20.85" customHeight="1" x14ac:dyDescent="0.3">
      <c r="A86" s="119"/>
      <c r="B86" s="120"/>
      <c r="C86" s="141"/>
      <c r="D86" s="120"/>
      <c r="E86" s="121"/>
      <c r="F86" s="121"/>
      <c r="G86" s="121"/>
      <c r="H86" s="121"/>
      <c r="I86" s="121"/>
      <c r="J86" s="121"/>
      <c r="K86" s="121"/>
      <c r="L86" s="121"/>
      <c r="M86" s="122"/>
    </row>
    <row r="87" spans="1:13" s="43" customFormat="1" ht="20.85" customHeight="1" x14ac:dyDescent="0.3">
      <c r="A87" s="119"/>
      <c r="B87" s="120"/>
      <c r="C87" s="141"/>
      <c r="D87" s="120"/>
      <c r="E87" s="121"/>
      <c r="F87" s="121"/>
      <c r="G87" s="121"/>
      <c r="H87" s="121"/>
      <c r="I87" s="121"/>
      <c r="J87" s="121"/>
      <c r="K87" s="121"/>
      <c r="L87" s="121"/>
      <c r="M87" s="122"/>
    </row>
    <row r="88" spans="1:13" s="43" customFormat="1" ht="20.85" customHeight="1" x14ac:dyDescent="0.3">
      <c r="A88" s="119"/>
      <c r="B88" s="120"/>
      <c r="C88" s="141"/>
      <c r="D88" s="120"/>
      <c r="E88" s="121"/>
      <c r="F88" s="121"/>
      <c r="G88" s="121"/>
      <c r="H88" s="121"/>
      <c r="I88" s="121"/>
      <c r="J88" s="121"/>
      <c r="K88" s="121"/>
      <c r="L88" s="121"/>
      <c r="M88" s="122"/>
    </row>
    <row r="89" spans="1:13" s="43" customFormat="1" ht="20.85" customHeight="1" x14ac:dyDescent="0.3">
      <c r="A89" s="119"/>
      <c r="B89" s="120"/>
      <c r="C89" s="141"/>
      <c r="D89" s="120"/>
      <c r="E89" s="121"/>
      <c r="F89" s="121"/>
      <c r="G89" s="121"/>
      <c r="H89" s="121"/>
      <c r="I89" s="121"/>
      <c r="J89" s="121"/>
      <c r="K89" s="121"/>
      <c r="L89" s="121"/>
      <c r="M89" s="122"/>
    </row>
    <row r="90" spans="1:13" s="43" customFormat="1" ht="20.85" customHeight="1" x14ac:dyDescent="0.3">
      <c r="A90" s="119"/>
      <c r="B90" s="120"/>
      <c r="C90" s="141"/>
      <c r="D90" s="120"/>
      <c r="E90" s="121"/>
      <c r="F90" s="121"/>
      <c r="G90" s="121"/>
      <c r="H90" s="121"/>
      <c r="I90" s="121"/>
      <c r="J90" s="121"/>
      <c r="K90" s="121"/>
      <c r="L90" s="121"/>
      <c r="M90" s="122"/>
    </row>
    <row r="91" spans="1:13" s="43" customFormat="1" ht="20.85" customHeight="1" x14ac:dyDescent="0.3">
      <c r="A91" s="119"/>
      <c r="B91" s="120"/>
      <c r="C91" s="141"/>
      <c r="D91" s="120"/>
      <c r="E91" s="121"/>
      <c r="F91" s="121"/>
      <c r="G91" s="121"/>
      <c r="H91" s="121"/>
      <c r="I91" s="121"/>
      <c r="J91" s="121"/>
      <c r="K91" s="121"/>
      <c r="L91" s="121"/>
      <c r="M91" s="122"/>
    </row>
    <row r="92" spans="1:13" s="43" customFormat="1" ht="20.85" customHeight="1" x14ac:dyDescent="0.3">
      <c r="A92" s="119"/>
      <c r="B92" s="120"/>
      <c r="C92" s="141"/>
      <c r="D92" s="120"/>
      <c r="E92" s="121"/>
      <c r="F92" s="121"/>
      <c r="G92" s="121"/>
      <c r="H92" s="121"/>
      <c r="I92" s="121"/>
      <c r="J92" s="121"/>
      <c r="K92" s="121"/>
      <c r="L92" s="121"/>
      <c r="M92" s="122"/>
    </row>
    <row r="93" spans="1:13" s="43" customFormat="1" ht="20.85" customHeight="1" x14ac:dyDescent="0.3">
      <c r="A93" s="119"/>
      <c r="B93" s="120"/>
      <c r="C93" s="141"/>
      <c r="D93" s="120"/>
      <c r="E93" s="121"/>
      <c r="F93" s="121"/>
      <c r="G93" s="121"/>
      <c r="H93" s="121"/>
      <c r="I93" s="121"/>
      <c r="J93" s="121"/>
      <c r="K93" s="121"/>
      <c r="L93" s="121"/>
      <c r="M93" s="122"/>
    </row>
    <row r="94" spans="1:13" s="43" customFormat="1" ht="20.85" customHeight="1" x14ac:dyDescent="0.3">
      <c r="A94" s="119"/>
      <c r="B94" s="120"/>
      <c r="C94" s="141"/>
      <c r="D94" s="120"/>
      <c r="E94" s="121"/>
      <c r="F94" s="121"/>
      <c r="G94" s="121"/>
      <c r="H94" s="121"/>
      <c r="I94" s="121"/>
      <c r="J94" s="121"/>
      <c r="K94" s="121"/>
      <c r="L94" s="121"/>
      <c r="M94" s="122"/>
    </row>
    <row r="95" spans="1:13" s="43" customFormat="1" ht="20.85" customHeight="1" x14ac:dyDescent="0.3">
      <c r="A95" s="119"/>
      <c r="B95" s="120"/>
      <c r="C95" s="141"/>
      <c r="D95" s="120"/>
      <c r="E95" s="121"/>
      <c r="F95" s="121"/>
      <c r="G95" s="121"/>
      <c r="H95" s="121"/>
      <c r="I95" s="121"/>
      <c r="J95" s="121"/>
      <c r="K95" s="121"/>
      <c r="L95" s="121"/>
      <c r="M95" s="122"/>
    </row>
    <row r="96" spans="1:13" s="43" customFormat="1" ht="20.85" customHeight="1" x14ac:dyDescent="0.3">
      <c r="A96" s="119"/>
      <c r="B96" s="120"/>
      <c r="C96" s="141"/>
      <c r="D96" s="120"/>
      <c r="E96" s="121"/>
      <c r="F96" s="121"/>
      <c r="G96" s="121"/>
      <c r="H96" s="121"/>
      <c r="I96" s="121"/>
      <c r="J96" s="121"/>
      <c r="K96" s="121"/>
      <c r="L96" s="121"/>
      <c r="M96" s="122"/>
    </row>
    <row r="97" spans="1:13" s="43" customFormat="1" ht="20.85" customHeight="1" x14ac:dyDescent="0.3">
      <c r="A97" s="119"/>
      <c r="B97" s="120"/>
      <c r="C97" s="141"/>
      <c r="D97" s="120"/>
      <c r="E97" s="121"/>
      <c r="F97" s="121"/>
      <c r="G97" s="121"/>
      <c r="H97" s="121"/>
      <c r="I97" s="121"/>
      <c r="J97" s="121"/>
      <c r="K97" s="121"/>
      <c r="L97" s="121"/>
      <c r="M97" s="122"/>
    </row>
    <row r="98" spans="1:13" s="43" customFormat="1" ht="20.85" customHeight="1" x14ac:dyDescent="0.3">
      <c r="A98" s="119"/>
      <c r="B98" s="120"/>
      <c r="C98" s="141"/>
      <c r="D98" s="120"/>
      <c r="E98" s="121"/>
      <c r="F98" s="121"/>
      <c r="G98" s="121"/>
      <c r="H98" s="121"/>
      <c r="I98" s="121"/>
      <c r="J98" s="121"/>
      <c r="K98" s="121"/>
      <c r="L98" s="121"/>
      <c r="M98" s="122"/>
    </row>
    <row r="99" spans="1:13" s="43" customFormat="1" ht="20.85" customHeight="1" x14ac:dyDescent="0.3">
      <c r="A99" s="119"/>
      <c r="B99" s="120"/>
      <c r="C99" s="141"/>
      <c r="D99" s="120"/>
      <c r="E99" s="121"/>
      <c r="F99" s="121"/>
      <c r="G99" s="121"/>
      <c r="H99" s="121"/>
      <c r="I99" s="121"/>
      <c r="J99" s="121"/>
      <c r="K99" s="121"/>
      <c r="L99" s="121"/>
      <c r="M99" s="122"/>
    </row>
    <row r="100" spans="1:13" s="43" customFormat="1" ht="20.85" customHeight="1" x14ac:dyDescent="0.3">
      <c r="A100" s="119"/>
      <c r="B100" s="120"/>
      <c r="C100" s="141"/>
      <c r="D100" s="120"/>
      <c r="E100" s="121"/>
      <c r="F100" s="121"/>
      <c r="G100" s="121"/>
      <c r="H100" s="121"/>
      <c r="I100" s="121"/>
      <c r="J100" s="121"/>
      <c r="K100" s="121"/>
      <c r="L100" s="121"/>
      <c r="M100" s="122"/>
    </row>
    <row r="101" spans="1:13" s="43" customFormat="1" ht="20.85" customHeight="1" x14ac:dyDescent="0.3">
      <c r="A101" s="119"/>
      <c r="B101" s="120"/>
      <c r="C101" s="141"/>
      <c r="D101" s="120"/>
      <c r="E101" s="121"/>
      <c r="F101" s="121"/>
      <c r="G101" s="121"/>
      <c r="H101" s="121"/>
      <c r="I101" s="121"/>
      <c r="J101" s="121"/>
      <c r="K101" s="121"/>
      <c r="L101" s="121"/>
      <c r="M101" s="122"/>
    </row>
    <row r="102" spans="1:13" s="43" customFormat="1" ht="20.85" customHeight="1" x14ac:dyDescent="0.3">
      <c r="A102" s="119"/>
      <c r="B102" s="120"/>
      <c r="C102" s="141"/>
      <c r="D102" s="120"/>
      <c r="E102" s="121"/>
      <c r="F102" s="121"/>
      <c r="G102" s="121"/>
      <c r="H102" s="121"/>
      <c r="I102" s="121"/>
      <c r="J102" s="121"/>
      <c r="K102" s="121"/>
      <c r="L102" s="121"/>
      <c r="M102" s="122"/>
    </row>
    <row r="103" spans="1:13" s="43" customFormat="1" ht="20.85" customHeight="1" x14ac:dyDescent="0.3">
      <c r="A103" s="119"/>
      <c r="B103" s="120"/>
      <c r="C103" s="141"/>
      <c r="D103" s="120"/>
      <c r="E103" s="121"/>
      <c r="F103" s="121"/>
      <c r="G103" s="121"/>
      <c r="H103" s="121"/>
      <c r="I103" s="121"/>
      <c r="J103" s="121"/>
      <c r="K103" s="121"/>
      <c r="L103" s="121"/>
      <c r="M103" s="122"/>
    </row>
    <row r="104" spans="1:13" s="43" customFormat="1" ht="20.85" customHeight="1" x14ac:dyDescent="0.3">
      <c r="A104" s="119"/>
      <c r="B104" s="120"/>
      <c r="C104" s="141"/>
      <c r="D104" s="120"/>
      <c r="E104" s="121"/>
      <c r="F104" s="121"/>
      <c r="G104" s="121"/>
      <c r="H104" s="121"/>
      <c r="I104" s="121"/>
      <c r="J104" s="121"/>
      <c r="K104" s="121"/>
      <c r="L104" s="121"/>
      <c r="M104" s="122"/>
    </row>
    <row r="105" spans="1:13" s="43" customFormat="1" ht="20.85" customHeight="1" x14ac:dyDescent="0.3">
      <c r="A105" s="119"/>
      <c r="B105" s="120"/>
      <c r="C105" s="141"/>
      <c r="D105" s="120"/>
      <c r="E105" s="121"/>
      <c r="F105" s="121"/>
      <c r="G105" s="121"/>
      <c r="H105" s="121"/>
      <c r="I105" s="121"/>
      <c r="J105" s="121"/>
      <c r="K105" s="121"/>
      <c r="L105" s="121"/>
      <c r="M105" s="122"/>
    </row>
    <row r="106" spans="1:13" s="43" customFormat="1" ht="20.85" customHeight="1" x14ac:dyDescent="0.3">
      <c r="A106" s="119"/>
      <c r="B106" s="120"/>
      <c r="C106" s="141"/>
      <c r="D106" s="120"/>
      <c r="E106" s="121"/>
      <c r="F106" s="121"/>
      <c r="G106" s="121"/>
      <c r="H106" s="121"/>
      <c r="I106" s="121"/>
      <c r="J106" s="121"/>
      <c r="K106" s="121"/>
      <c r="L106" s="121"/>
      <c r="M106" s="122"/>
    </row>
    <row r="107" spans="1:13" s="43" customFormat="1" ht="20.85" customHeight="1" x14ac:dyDescent="0.3">
      <c r="A107" s="119"/>
      <c r="B107" s="120"/>
      <c r="C107" s="141"/>
      <c r="D107" s="120"/>
      <c r="E107" s="121"/>
      <c r="F107" s="121"/>
      <c r="G107" s="121"/>
      <c r="H107" s="121"/>
      <c r="I107" s="121"/>
      <c r="J107" s="121"/>
      <c r="K107" s="121"/>
      <c r="L107" s="121"/>
      <c r="M107" s="122"/>
    </row>
    <row r="108" spans="1:13" s="43" customFormat="1" ht="20.85" customHeight="1" x14ac:dyDescent="0.3">
      <c r="A108" s="119"/>
      <c r="B108" s="120"/>
      <c r="C108" s="141"/>
      <c r="D108" s="120"/>
      <c r="E108" s="121"/>
      <c r="F108" s="121"/>
      <c r="G108" s="121"/>
      <c r="H108" s="121"/>
      <c r="I108" s="121"/>
      <c r="J108" s="121"/>
      <c r="K108" s="121"/>
      <c r="L108" s="121"/>
      <c r="M108" s="122"/>
    </row>
    <row r="109" spans="1:13" s="43" customFormat="1" ht="20.85" customHeight="1" x14ac:dyDescent="0.3">
      <c r="A109" s="119"/>
      <c r="B109" s="120"/>
      <c r="C109" s="141"/>
      <c r="D109" s="120"/>
      <c r="E109" s="121"/>
      <c r="F109" s="121"/>
      <c r="G109" s="121"/>
      <c r="H109" s="121"/>
      <c r="I109" s="121"/>
      <c r="J109" s="121"/>
      <c r="K109" s="121"/>
      <c r="L109" s="121"/>
      <c r="M109" s="122"/>
    </row>
    <row r="110" spans="1:13" s="43" customFormat="1" ht="20.85" customHeight="1" x14ac:dyDescent="0.3">
      <c r="A110" s="119"/>
      <c r="B110" s="120"/>
      <c r="C110" s="141"/>
      <c r="D110" s="120"/>
      <c r="E110" s="121"/>
      <c r="F110" s="121"/>
      <c r="G110" s="121"/>
      <c r="H110" s="121"/>
      <c r="I110" s="121"/>
      <c r="J110" s="121"/>
      <c r="K110" s="121"/>
      <c r="L110" s="121"/>
      <c r="M110" s="122"/>
    </row>
    <row r="111" spans="1:13" s="43" customFormat="1" ht="20.85" customHeight="1" x14ac:dyDescent="0.3">
      <c r="A111" s="119"/>
      <c r="B111" s="120"/>
      <c r="C111" s="141"/>
      <c r="D111" s="120"/>
      <c r="E111" s="121"/>
      <c r="F111" s="121"/>
      <c r="G111" s="121"/>
      <c r="H111" s="121"/>
      <c r="I111" s="121"/>
      <c r="J111" s="121"/>
      <c r="K111" s="121"/>
      <c r="L111" s="121"/>
      <c r="M111" s="122"/>
    </row>
    <row r="112" spans="1:13" s="43" customFormat="1" ht="20.85" customHeight="1" x14ac:dyDescent="0.3">
      <c r="A112" s="119"/>
      <c r="B112" s="120"/>
      <c r="C112" s="141"/>
      <c r="D112" s="120"/>
      <c r="E112" s="121"/>
      <c r="F112" s="121"/>
      <c r="G112" s="121"/>
      <c r="H112" s="121"/>
      <c r="I112" s="121"/>
      <c r="J112" s="121"/>
      <c r="K112" s="121"/>
      <c r="L112" s="121"/>
      <c r="M112" s="122"/>
    </row>
    <row r="113" spans="1:13" s="43" customFormat="1" ht="20.85" customHeight="1" x14ac:dyDescent="0.3">
      <c r="A113" s="119"/>
      <c r="B113" s="120"/>
      <c r="C113" s="141"/>
      <c r="D113" s="120"/>
      <c r="E113" s="121"/>
      <c r="F113" s="121"/>
      <c r="G113" s="121"/>
      <c r="H113" s="121"/>
      <c r="I113" s="121"/>
      <c r="J113" s="121"/>
      <c r="K113" s="121"/>
      <c r="L113" s="121"/>
      <c r="M113" s="122"/>
    </row>
    <row r="114" spans="1:13" s="43" customFormat="1" ht="20.85" customHeight="1" x14ac:dyDescent="0.3">
      <c r="A114" s="119"/>
      <c r="B114" s="120"/>
      <c r="C114" s="141"/>
      <c r="D114" s="120"/>
      <c r="E114" s="121"/>
      <c r="F114" s="121"/>
      <c r="G114" s="121"/>
      <c r="H114" s="121"/>
      <c r="I114" s="121"/>
      <c r="J114" s="121"/>
      <c r="K114" s="121"/>
      <c r="L114" s="121"/>
      <c r="M114" s="122"/>
    </row>
    <row r="115" spans="1:13" s="43" customFormat="1" ht="20.85" customHeight="1" x14ac:dyDescent="0.3">
      <c r="A115" s="119"/>
      <c r="B115" s="120"/>
      <c r="C115" s="141"/>
      <c r="D115" s="120"/>
      <c r="E115" s="121"/>
      <c r="F115" s="121"/>
      <c r="G115" s="121"/>
      <c r="H115" s="121"/>
      <c r="I115" s="121"/>
      <c r="J115" s="121"/>
      <c r="K115" s="121"/>
      <c r="L115" s="121"/>
      <c r="M115" s="122"/>
    </row>
    <row r="116" spans="1:13" s="43" customFormat="1" ht="20.85" customHeight="1" x14ac:dyDescent="0.3">
      <c r="A116" s="119"/>
      <c r="B116" s="120"/>
      <c r="C116" s="141"/>
      <c r="D116" s="120"/>
      <c r="E116" s="121"/>
      <c r="F116" s="121"/>
      <c r="G116" s="121"/>
      <c r="H116" s="121"/>
      <c r="I116" s="121"/>
      <c r="J116" s="121"/>
      <c r="K116" s="121"/>
      <c r="L116" s="121"/>
      <c r="M116" s="122"/>
    </row>
    <row r="117" spans="1:13" s="43" customFormat="1" ht="21" customHeight="1" x14ac:dyDescent="0.3">
      <c r="A117" s="119"/>
      <c r="B117" s="120"/>
      <c r="C117" s="141"/>
      <c r="D117" s="120"/>
      <c r="E117" s="121"/>
      <c r="F117" s="121"/>
      <c r="G117" s="121"/>
      <c r="H117" s="121"/>
      <c r="I117" s="121"/>
      <c r="J117" s="121"/>
      <c r="K117" s="121"/>
      <c r="L117" s="121"/>
      <c r="M117" s="122"/>
    </row>
  </sheetData>
  <mergeCells count="10">
    <mergeCell ref="A1:M1"/>
    <mergeCell ref="A3:A4"/>
    <mergeCell ref="B3:B4"/>
    <mergeCell ref="C3:C4"/>
    <mergeCell ref="D3:D4"/>
    <mergeCell ref="G3:H3"/>
    <mergeCell ref="I3:J3"/>
    <mergeCell ref="M3:M4"/>
    <mergeCell ref="E3:F3"/>
    <mergeCell ref="K3:L3"/>
  </mergeCells>
  <phoneticPr fontId="3" type="noConversion"/>
  <conditionalFormatting sqref="D27:M27 C28:M117 C7:M26">
    <cfRule type="expression" dxfId="0" priority="1" stopIfTrue="1">
      <formula>AND(C7&lt;&gt;0,INT(C7)=C7)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52"/>
  <sheetViews>
    <sheetView zoomScale="160" zoomScaleNormal="160" workbookViewId="0">
      <selection activeCell="C14" sqref="C14"/>
    </sheetView>
    <sheetView topLeftCell="B1" zoomScale="175" zoomScaleNormal="175" workbookViewId="1">
      <selection activeCell="C5" sqref="C5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0" x14ac:dyDescent="0.3">
      <c r="B1" s="198" t="s">
        <v>32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2:30" x14ac:dyDescent="0.3"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2:30" ht="24" customHeight="1" thickBot="1" x14ac:dyDescent="0.35">
      <c r="B3" s="33" t="s">
        <v>33</v>
      </c>
      <c r="C3" s="34" t="s">
        <v>34</v>
      </c>
      <c r="D3" s="200" t="s">
        <v>35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34" t="s">
        <v>2</v>
      </c>
      <c r="AA3" s="34" t="s">
        <v>4</v>
      </c>
      <c r="AB3" s="34" t="s">
        <v>36</v>
      </c>
      <c r="AC3" s="34" t="s">
        <v>37</v>
      </c>
      <c r="AD3" s="35" t="s">
        <v>38</v>
      </c>
    </row>
    <row r="4" spans="2:30" s="36" customFormat="1" ht="18.75" customHeight="1" thickTop="1" x14ac:dyDescent="0.3">
      <c r="B4" s="49" t="s">
        <v>82</v>
      </c>
      <c r="C4" s="88" t="s">
        <v>89</v>
      </c>
      <c r="D4" s="52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  <c r="Z4" s="50">
        <f>SUM(Z5:Z8)</f>
        <v>6238.0420000000004</v>
      </c>
      <c r="AA4" s="50">
        <f>SUM(AA5:AA8)</f>
        <v>56873</v>
      </c>
      <c r="AB4" s="50">
        <f>SUM(AB5:AB8)</f>
        <v>30103.8</v>
      </c>
      <c r="AC4" s="50">
        <f>SUM(AC5:AC8)</f>
        <v>93214.842000000004</v>
      </c>
      <c r="AD4" s="51"/>
    </row>
    <row r="5" spans="2:30" ht="18.75" customHeight="1" x14ac:dyDescent="0.3">
      <c r="B5" s="87" t="s">
        <v>73</v>
      </c>
      <c r="C5" s="89"/>
      <c r="D5" s="194">
        <v>131000000</v>
      </c>
      <c r="E5" s="195"/>
      <c r="F5" s="195"/>
      <c r="G5" s="195"/>
      <c r="H5" s="195"/>
      <c r="I5" s="195" t="s">
        <v>40</v>
      </c>
      <c r="J5" s="195"/>
      <c r="K5" s="195">
        <v>2298</v>
      </c>
      <c r="L5" s="195"/>
      <c r="M5" s="195"/>
      <c r="N5" s="42" t="s">
        <v>41</v>
      </c>
      <c r="O5" s="195" t="s">
        <v>42</v>
      </c>
      <c r="P5" s="195"/>
      <c r="Q5" s="195"/>
      <c r="R5" s="42"/>
      <c r="S5" s="42"/>
      <c r="T5" s="42"/>
      <c r="U5" s="42"/>
      <c r="V5" s="42"/>
      <c r="W5" s="42"/>
      <c r="X5" s="42"/>
      <c r="Y5" s="32"/>
      <c r="Z5" s="30"/>
      <c r="AA5" s="30"/>
      <c r="AB5" s="30">
        <f>D5*K5*0.0000001</f>
        <v>30103.8</v>
      </c>
      <c r="AC5" s="27">
        <f>SUM(Z5:AB5)</f>
        <v>30103.8</v>
      </c>
      <c r="AD5" s="31"/>
    </row>
    <row r="6" spans="2:30" ht="18.75" customHeight="1" x14ac:dyDescent="0.3">
      <c r="B6" s="28" t="s">
        <v>43</v>
      </c>
      <c r="C6" s="90" t="s">
        <v>44</v>
      </c>
      <c r="D6" s="196">
        <v>3.8</v>
      </c>
      <c r="E6" s="195"/>
      <c r="F6" s="195"/>
      <c r="G6" s="195"/>
      <c r="H6" s="42" t="s">
        <v>45</v>
      </c>
      <c r="I6" s="42" t="s">
        <v>41</v>
      </c>
      <c r="J6" s="195">
        <v>1181</v>
      </c>
      <c r="K6" s="195"/>
      <c r="L6" s="195"/>
      <c r="M6" s="195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2"/>
      <c r="Z6" s="30">
        <f>D6*J6</f>
        <v>4487.8</v>
      </c>
      <c r="AA6" s="30"/>
      <c r="AB6" s="30"/>
      <c r="AC6" s="27">
        <f>SUM(Z6:AB6)</f>
        <v>4487.8</v>
      </c>
      <c r="AD6" s="31" t="s">
        <v>39</v>
      </c>
    </row>
    <row r="7" spans="2:30" ht="18.75" customHeight="1" x14ac:dyDescent="0.3">
      <c r="B7" s="28" t="s">
        <v>46</v>
      </c>
      <c r="C7" s="90" t="s">
        <v>47</v>
      </c>
      <c r="D7" s="196">
        <v>39</v>
      </c>
      <c r="E7" s="195"/>
      <c r="F7" s="195"/>
      <c r="G7" s="195"/>
      <c r="H7" s="42" t="s">
        <v>48</v>
      </c>
      <c r="I7" s="42" t="s">
        <v>41</v>
      </c>
      <c r="J7" s="195">
        <f>Z6</f>
        <v>4487.8</v>
      </c>
      <c r="K7" s="195"/>
      <c r="L7" s="195"/>
      <c r="M7" s="195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2"/>
      <c r="Z7" s="30">
        <f>D7%*J7</f>
        <v>1750.2420000000002</v>
      </c>
      <c r="AA7" s="30"/>
      <c r="AB7" s="30"/>
      <c r="AC7" s="27">
        <f>SUM(Z7:AB7)</f>
        <v>1750.2420000000002</v>
      </c>
      <c r="AD7" s="31" t="s">
        <v>39</v>
      </c>
    </row>
    <row r="8" spans="2:30" ht="18.75" customHeight="1" x14ac:dyDescent="0.3">
      <c r="B8" s="28" t="s">
        <v>49</v>
      </c>
      <c r="C8" s="29" t="s">
        <v>39</v>
      </c>
      <c r="D8" s="197">
        <v>1</v>
      </c>
      <c r="E8" s="195"/>
      <c r="F8" s="195"/>
      <c r="G8" s="42" t="s">
        <v>10</v>
      </c>
      <c r="H8" s="42" t="s">
        <v>41</v>
      </c>
      <c r="I8" s="195">
        <v>272996</v>
      </c>
      <c r="J8" s="195"/>
      <c r="K8" s="195"/>
      <c r="L8" s="195"/>
      <c r="M8" s="42" t="s">
        <v>41</v>
      </c>
      <c r="N8" s="195" t="s">
        <v>50</v>
      </c>
      <c r="O8" s="195"/>
      <c r="P8" s="195"/>
      <c r="Q8" s="195"/>
      <c r="R8" s="195"/>
      <c r="S8" s="195"/>
      <c r="T8" s="195"/>
      <c r="U8" s="195"/>
      <c r="V8" s="195"/>
      <c r="W8" s="42"/>
      <c r="X8" s="42"/>
      <c r="Y8" s="32"/>
      <c r="Z8" s="30"/>
      <c r="AA8" s="30">
        <f>TRUNC(D8*I8*0.20833,0)</f>
        <v>56873</v>
      </c>
      <c r="AB8" s="30"/>
      <c r="AC8" s="27">
        <f>SUM(Z8:AB8)</f>
        <v>56873</v>
      </c>
      <c r="AD8" s="31" t="s">
        <v>39</v>
      </c>
    </row>
    <row r="9" spans="2:30" ht="18.75" customHeight="1" x14ac:dyDescent="0.3">
      <c r="B9" s="28"/>
      <c r="C9" s="29"/>
      <c r="D9" s="56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2"/>
      <c r="Z9" s="30"/>
      <c r="AA9" s="30"/>
      <c r="AB9" s="30"/>
      <c r="AC9" s="27"/>
      <c r="AD9" s="31"/>
    </row>
    <row r="10" spans="2:30" s="36" customFormat="1" ht="18.75" customHeight="1" x14ac:dyDescent="0.3">
      <c r="B10" s="49"/>
      <c r="C10" s="88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4"/>
      <c r="Z10" s="50"/>
      <c r="AA10" s="50"/>
      <c r="AB10" s="50"/>
      <c r="AC10" s="50"/>
      <c r="AD10" s="51"/>
    </row>
    <row r="11" spans="2:30" ht="18.75" customHeight="1" x14ac:dyDescent="0.3">
      <c r="B11" s="87"/>
      <c r="C11" s="89"/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42"/>
      <c r="O11" s="195"/>
      <c r="P11" s="195"/>
      <c r="Q11" s="195"/>
      <c r="R11" s="42"/>
      <c r="S11" s="42"/>
      <c r="T11" s="42"/>
      <c r="U11" s="42"/>
      <c r="V11" s="42"/>
      <c r="W11" s="42"/>
      <c r="X11" s="42"/>
      <c r="Y11" s="32"/>
      <c r="Z11" s="30"/>
      <c r="AA11" s="30"/>
      <c r="AB11" s="30"/>
      <c r="AC11" s="27"/>
      <c r="AD11" s="31"/>
    </row>
    <row r="12" spans="2:30" ht="18.75" customHeight="1" x14ac:dyDescent="0.3">
      <c r="B12" s="28"/>
      <c r="C12" s="90"/>
      <c r="D12" s="196"/>
      <c r="E12" s="195"/>
      <c r="F12" s="195"/>
      <c r="G12" s="195"/>
      <c r="H12" s="42"/>
      <c r="I12" s="42"/>
      <c r="J12" s="195"/>
      <c r="K12" s="195"/>
      <c r="L12" s="195"/>
      <c r="M12" s="195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32"/>
      <c r="Z12" s="30"/>
      <c r="AA12" s="30"/>
      <c r="AB12" s="30"/>
      <c r="AC12" s="27"/>
      <c r="AD12" s="31"/>
    </row>
    <row r="13" spans="2:30" ht="18.75" customHeight="1" x14ac:dyDescent="0.3">
      <c r="B13" s="28"/>
      <c r="C13" s="90"/>
      <c r="D13" s="196"/>
      <c r="E13" s="195"/>
      <c r="F13" s="195"/>
      <c r="G13" s="195"/>
      <c r="H13" s="42"/>
      <c r="I13" s="42"/>
      <c r="J13" s="195"/>
      <c r="K13" s="195"/>
      <c r="L13" s="195"/>
      <c r="M13" s="195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2"/>
      <c r="Z13" s="30"/>
      <c r="AA13" s="30"/>
      <c r="AB13" s="30"/>
      <c r="AC13" s="27"/>
      <c r="AD13" s="31"/>
    </row>
    <row r="14" spans="2:30" ht="18.75" customHeight="1" x14ac:dyDescent="0.3">
      <c r="B14" s="28"/>
      <c r="C14" s="29"/>
      <c r="D14" s="197"/>
      <c r="E14" s="195"/>
      <c r="F14" s="195"/>
      <c r="G14" s="42"/>
      <c r="H14" s="42"/>
      <c r="I14" s="195"/>
      <c r="J14" s="195"/>
      <c r="K14" s="195"/>
      <c r="L14" s="195"/>
      <c r="M14" s="42"/>
      <c r="N14" s="195"/>
      <c r="O14" s="195"/>
      <c r="P14" s="195"/>
      <c r="Q14" s="195"/>
      <c r="R14" s="195"/>
      <c r="S14" s="195"/>
      <c r="T14" s="195"/>
      <c r="U14" s="195"/>
      <c r="V14" s="195"/>
      <c r="W14" s="42"/>
      <c r="X14" s="42"/>
      <c r="Y14" s="32"/>
      <c r="Z14" s="30"/>
      <c r="AA14" s="30"/>
      <c r="AB14" s="30"/>
      <c r="AC14" s="27"/>
      <c r="AD14" s="31"/>
    </row>
    <row r="15" spans="2:30" ht="18.75" customHeight="1" x14ac:dyDescent="0.3">
      <c r="B15" s="28"/>
      <c r="C15" s="90"/>
      <c r="D15" s="197"/>
      <c r="E15" s="195"/>
      <c r="F15" s="195"/>
      <c r="G15" s="42"/>
      <c r="H15" s="42"/>
      <c r="I15" s="195" t="s">
        <v>78</v>
      </c>
      <c r="J15" s="195"/>
      <c r="K15" s="195"/>
      <c r="L15" s="195"/>
      <c r="M15" s="42"/>
      <c r="N15" s="195"/>
      <c r="O15" s="195"/>
      <c r="P15" s="195"/>
      <c r="Q15" s="195"/>
      <c r="R15" s="195"/>
      <c r="S15" s="195"/>
      <c r="T15" s="195"/>
      <c r="U15" s="195"/>
      <c r="V15" s="195"/>
      <c r="W15" s="42"/>
      <c r="X15" s="42"/>
      <c r="Y15" s="32"/>
      <c r="Z15" s="30"/>
      <c r="AA15" s="30"/>
      <c r="AB15" s="30"/>
      <c r="AC15" s="27"/>
      <c r="AD15" s="31"/>
    </row>
    <row r="16" spans="2:30" ht="18.75" customHeight="1" x14ac:dyDescent="0.3">
      <c r="B16" s="28"/>
      <c r="C16" s="29"/>
      <c r="D16" s="56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32"/>
      <c r="Z16" s="30"/>
      <c r="AA16" s="30"/>
      <c r="AB16" s="30"/>
      <c r="AC16" s="27"/>
      <c r="AD16" s="31"/>
    </row>
    <row r="17" spans="2:32" s="36" customFormat="1" ht="18.75" customHeight="1" x14ac:dyDescent="0.3">
      <c r="B17" s="49"/>
      <c r="C17" s="103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50"/>
      <c r="AA17" s="50"/>
      <c r="AB17" s="50"/>
      <c r="AC17" s="50"/>
      <c r="AD17" s="51"/>
    </row>
    <row r="18" spans="2:32" s="36" customFormat="1" ht="18.75" customHeight="1" x14ac:dyDescent="0.3">
      <c r="B18" s="93"/>
      <c r="C18" s="88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0"/>
      <c r="AA18" s="50"/>
      <c r="AB18" s="50"/>
      <c r="AC18" s="50"/>
      <c r="AD18" s="51"/>
    </row>
    <row r="19" spans="2:32" ht="18.75" customHeight="1" x14ac:dyDescent="0.3">
      <c r="B19" s="87"/>
      <c r="C19" s="89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42"/>
      <c r="O19" s="195"/>
      <c r="P19" s="195"/>
      <c r="Q19" s="195"/>
      <c r="R19" s="42"/>
      <c r="S19" s="42"/>
      <c r="T19" s="42"/>
      <c r="U19" s="42"/>
      <c r="V19" s="42"/>
      <c r="W19" s="42"/>
      <c r="X19" s="42"/>
      <c r="Y19" s="32"/>
      <c r="Z19" s="30"/>
      <c r="AA19" s="30"/>
      <c r="AB19" s="30"/>
      <c r="AC19" s="27"/>
      <c r="AD19" s="31"/>
      <c r="AF19" s="36"/>
    </row>
    <row r="20" spans="2:32" ht="18.75" customHeight="1" x14ac:dyDescent="0.3">
      <c r="B20" s="87"/>
      <c r="C20" s="88"/>
      <c r="D20" s="194"/>
      <c r="E20" s="195"/>
      <c r="F20" s="195"/>
      <c r="G20" s="195"/>
      <c r="H20" s="195"/>
      <c r="I20" s="195"/>
      <c r="J20" s="195"/>
      <c r="K20" s="195"/>
      <c r="L20" s="195"/>
      <c r="M20" s="195"/>
      <c r="N20" s="42"/>
      <c r="O20" s="195"/>
      <c r="P20" s="195"/>
      <c r="Q20" s="195"/>
      <c r="R20" s="42"/>
      <c r="S20" s="42"/>
      <c r="T20" s="42"/>
      <c r="U20" s="42"/>
      <c r="V20" s="42"/>
      <c r="W20" s="42"/>
      <c r="X20" s="42"/>
      <c r="Y20" s="32"/>
      <c r="Z20" s="30"/>
      <c r="AA20" s="30"/>
      <c r="AB20" s="30"/>
      <c r="AC20" s="27"/>
      <c r="AD20" s="31"/>
    </row>
    <row r="21" spans="2:32" ht="18.75" customHeight="1" x14ac:dyDescent="0.3">
      <c r="B21" s="28"/>
      <c r="C21" s="90"/>
      <c r="D21" s="196"/>
      <c r="E21" s="195"/>
      <c r="F21" s="195"/>
      <c r="G21" s="195"/>
      <c r="H21" s="42"/>
      <c r="I21" s="42"/>
      <c r="J21" s="195"/>
      <c r="K21" s="195"/>
      <c r="L21" s="195"/>
      <c r="M21" s="195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2"/>
      <c r="Z21" s="30"/>
      <c r="AA21" s="30"/>
      <c r="AB21" s="30"/>
      <c r="AC21" s="27"/>
      <c r="AD21" s="31"/>
    </row>
    <row r="22" spans="2:32" ht="18.75" customHeight="1" x14ac:dyDescent="0.3">
      <c r="B22" s="28"/>
      <c r="C22" s="90"/>
      <c r="D22" s="196"/>
      <c r="E22" s="195"/>
      <c r="F22" s="195"/>
      <c r="G22" s="195"/>
      <c r="H22" s="42"/>
      <c r="I22" s="42"/>
      <c r="J22" s="195"/>
      <c r="K22" s="195"/>
      <c r="L22" s="195"/>
      <c r="M22" s="195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32"/>
      <c r="Z22" s="30"/>
      <c r="AA22" s="30"/>
      <c r="AB22" s="30"/>
      <c r="AC22" s="27"/>
      <c r="AD22" s="31"/>
    </row>
    <row r="23" spans="2:32" ht="18.75" customHeight="1" x14ac:dyDescent="0.3">
      <c r="B23" s="28"/>
      <c r="C23" s="29"/>
      <c r="D23" s="197"/>
      <c r="E23" s="195"/>
      <c r="F23" s="195"/>
      <c r="G23" s="42"/>
      <c r="H23" s="42"/>
      <c r="I23" s="195"/>
      <c r="J23" s="195"/>
      <c r="K23" s="195"/>
      <c r="L23" s="195"/>
      <c r="M23" s="42"/>
      <c r="N23" s="195"/>
      <c r="O23" s="195"/>
      <c r="P23" s="195"/>
      <c r="Q23" s="195"/>
      <c r="R23" s="195"/>
      <c r="S23" s="195"/>
      <c r="T23" s="195"/>
      <c r="U23" s="195"/>
      <c r="V23" s="195"/>
      <c r="W23" s="42"/>
      <c r="X23" s="42"/>
      <c r="Y23" s="32"/>
      <c r="Z23" s="30"/>
      <c r="AA23" s="30"/>
      <c r="AB23" s="30"/>
      <c r="AC23" s="27"/>
      <c r="AD23" s="31"/>
    </row>
    <row r="24" spans="2:32" ht="18.75" customHeight="1" x14ac:dyDescent="0.3">
      <c r="B24" s="28"/>
      <c r="C24" s="29"/>
      <c r="D24" s="196"/>
      <c r="E24" s="195"/>
      <c r="F24" s="195"/>
      <c r="G24" s="195"/>
      <c r="H24" s="42"/>
      <c r="I24" s="42"/>
      <c r="J24" s="195"/>
      <c r="K24" s="195"/>
      <c r="L24" s="195"/>
      <c r="M24" s="195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2"/>
      <c r="Z24" s="30"/>
      <c r="AA24" s="30"/>
      <c r="AB24" s="30"/>
      <c r="AC24" s="27"/>
      <c r="AD24" s="31"/>
    </row>
    <row r="25" spans="2:32" ht="18.75" customHeight="1" x14ac:dyDescent="0.3">
      <c r="B25" s="104"/>
      <c r="C25" s="105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8"/>
      <c r="Z25" s="109"/>
      <c r="AA25" s="109"/>
      <c r="AB25" s="109"/>
      <c r="AC25" s="110"/>
      <c r="AD25" s="111"/>
    </row>
    <row r="26" spans="2:32" ht="18.75" customHeight="1" x14ac:dyDescent="0.3">
      <c r="B26" s="45"/>
      <c r="C26" s="45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6"/>
      <c r="AA26" s="46"/>
      <c r="AB26" s="46"/>
      <c r="AC26" s="48"/>
      <c r="AD26" s="45"/>
    </row>
    <row r="27" spans="2:32" ht="18.75" customHeight="1" x14ac:dyDescent="0.3">
      <c r="B27" s="45"/>
      <c r="C27" s="45"/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6"/>
      <c r="AA27" s="46"/>
      <c r="AB27" s="46"/>
      <c r="AC27" s="48"/>
      <c r="AD27" s="45"/>
    </row>
    <row r="28" spans="2:32" ht="18.75" customHeight="1" x14ac:dyDescent="0.3">
      <c r="B28" s="45"/>
      <c r="C28" s="45"/>
      <c r="D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6"/>
      <c r="AA28" s="46"/>
      <c r="AB28" s="46"/>
      <c r="AC28" s="48"/>
      <c r="AD28" s="45"/>
    </row>
    <row r="29" spans="2:32" ht="18.75" customHeight="1" x14ac:dyDescent="0.3">
      <c r="B29" s="45"/>
      <c r="C29" s="45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6"/>
      <c r="AA29" s="46"/>
      <c r="AB29" s="46"/>
      <c r="AC29" s="48"/>
      <c r="AD29" s="45"/>
    </row>
    <row r="30" spans="2:32" ht="18.75" customHeight="1" x14ac:dyDescent="0.3">
      <c r="B30" s="45"/>
      <c r="C30" s="45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6"/>
      <c r="AA30" s="46"/>
      <c r="AB30" s="46"/>
      <c r="AC30" s="48"/>
      <c r="AD30" s="45"/>
    </row>
    <row r="31" spans="2:32" ht="18.75" customHeight="1" x14ac:dyDescent="0.3">
      <c r="B31" s="45"/>
      <c r="C31" s="45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6"/>
      <c r="AA31" s="46"/>
      <c r="AB31" s="46"/>
      <c r="AC31" s="48"/>
      <c r="AD31" s="45"/>
    </row>
    <row r="32" spans="2:32" ht="18.75" customHeight="1" x14ac:dyDescent="0.3">
      <c r="B32" s="45"/>
      <c r="C32" s="45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6"/>
      <c r="AA32" s="46"/>
      <c r="AB32" s="46"/>
      <c r="AC32" s="48"/>
      <c r="AD32" s="45"/>
    </row>
    <row r="33" spans="2:30" ht="18.75" customHeight="1" x14ac:dyDescent="0.3">
      <c r="B33" s="45"/>
      <c r="C33" s="45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6"/>
      <c r="AA33" s="46"/>
      <c r="AB33" s="46"/>
      <c r="AC33" s="48"/>
      <c r="AD33" s="45"/>
    </row>
    <row r="34" spans="2:30" ht="18.75" customHeight="1" x14ac:dyDescent="0.3">
      <c r="B34" s="45"/>
      <c r="C34" s="45"/>
      <c r="D34" s="4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6"/>
      <c r="AA34" s="46"/>
      <c r="AB34" s="46"/>
      <c r="AC34" s="48"/>
      <c r="AD34" s="45"/>
    </row>
    <row r="35" spans="2:30" ht="18.75" customHeight="1" x14ac:dyDescent="0.3">
      <c r="B35" s="45"/>
      <c r="C35" s="45"/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6"/>
      <c r="AA35" s="46"/>
      <c r="AB35" s="46"/>
      <c r="AC35" s="48"/>
      <c r="AD35" s="45"/>
    </row>
    <row r="36" spans="2:30" ht="18.75" customHeight="1" x14ac:dyDescent="0.3">
      <c r="B36" s="45"/>
      <c r="C36" s="45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6"/>
      <c r="AA36" s="46"/>
      <c r="AB36" s="46"/>
      <c r="AC36" s="48"/>
      <c r="AD36" s="45"/>
    </row>
    <row r="50" spans="2:3" x14ac:dyDescent="0.3">
      <c r="B50" s="131"/>
      <c r="C50" s="131"/>
    </row>
    <row r="51" spans="2:3" x14ac:dyDescent="0.3">
      <c r="B51" s="131"/>
    </row>
    <row r="52" spans="2:3" x14ac:dyDescent="0.3">
      <c r="B52" s="131"/>
      <c r="C52" s="201"/>
    </row>
  </sheetData>
  <mergeCells count="44">
    <mergeCell ref="D21:G21"/>
    <mergeCell ref="J21:M21"/>
    <mergeCell ref="D22:G22"/>
    <mergeCell ref="J22:M22"/>
    <mergeCell ref="D23:F23"/>
    <mergeCell ref="I23:L23"/>
    <mergeCell ref="I14:L14"/>
    <mergeCell ref="N14:V14"/>
    <mergeCell ref="D20:H20"/>
    <mergeCell ref="I20:J20"/>
    <mergeCell ref="K20:M20"/>
    <mergeCell ref="O20:Q20"/>
    <mergeCell ref="D19:H19"/>
    <mergeCell ref="I19:J19"/>
    <mergeCell ref="K19:M19"/>
    <mergeCell ref="O19:Q19"/>
    <mergeCell ref="B1:AD2"/>
    <mergeCell ref="D3:Y3"/>
    <mergeCell ref="D5:H5"/>
    <mergeCell ref="I5:J5"/>
    <mergeCell ref="K5:M5"/>
    <mergeCell ref="O5:Q5"/>
    <mergeCell ref="N23:V23"/>
    <mergeCell ref="D24:G24"/>
    <mergeCell ref="J24:M24"/>
    <mergeCell ref="J6:M6"/>
    <mergeCell ref="D7:G7"/>
    <mergeCell ref="J7:M7"/>
    <mergeCell ref="D8:F8"/>
    <mergeCell ref="I8:L8"/>
    <mergeCell ref="N8:V8"/>
    <mergeCell ref="D6:G6"/>
    <mergeCell ref="D13:G13"/>
    <mergeCell ref="J13:M13"/>
    <mergeCell ref="D15:F15"/>
    <mergeCell ref="I15:L15"/>
    <mergeCell ref="N15:V15"/>
    <mergeCell ref="D14:F14"/>
    <mergeCell ref="D11:H11"/>
    <mergeCell ref="I11:J11"/>
    <mergeCell ref="K11:M11"/>
    <mergeCell ref="O11:Q11"/>
    <mergeCell ref="D12:G12"/>
    <mergeCell ref="J12:M1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설계내역서</vt:lpstr>
      <vt:lpstr>일위대가목록</vt:lpstr>
      <vt:lpstr>산출근거</vt:lpstr>
      <vt:lpstr>일위대가표</vt:lpstr>
      <vt:lpstr>기계경비</vt:lpstr>
      <vt:lpstr>기계경비!Print_Area</vt:lpstr>
      <vt:lpstr>산출근거!Print_Area</vt:lpstr>
      <vt:lpstr>설계내역서!Print_Area</vt:lpstr>
      <vt:lpstr>일위대가목록!Print_Area</vt:lpstr>
      <vt:lpstr>일위대가표!Print_Area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2024-04-11T03:37:32Z</cp:lastPrinted>
  <dcterms:created xsi:type="dcterms:W3CDTF">2024-03-28T03:31:31Z</dcterms:created>
  <dcterms:modified xsi:type="dcterms:W3CDTF">2024-11-23T05:34:34Z</dcterms:modified>
</cp:coreProperties>
</file>